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tabRatio="598" activeTab="1"/>
  </bookViews>
  <sheets>
    <sheet name="Előterjesztés" sheetId="1" r:id="rId1"/>
    <sheet name="Rendelet" sheetId="2" r:id="rId2"/>
    <sheet name="1Bevétel" sheetId="3" r:id="rId3"/>
    <sheet name="2Bevétel1a" sheetId="4" r:id="rId4"/>
    <sheet name="3Kiadás2" sheetId="5" r:id="rId5"/>
    <sheet name="4Kiadás2a" sheetId="6" r:id="rId6"/>
    <sheet name="5Műk.támog." sheetId="7" r:id="rId7"/>
    <sheet name="6Felhalm.támog." sheetId="8" r:id="rId8"/>
    <sheet name="7Felhalmozási kiadások" sheetId="9" r:id="rId9"/>
    <sheet name="8Létszám" sheetId="10" r:id="rId10"/>
    <sheet name="9EU-s támog." sheetId="11" r:id="rId11"/>
    <sheet name="10Köt.váll." sheetId="12" r:id="rId12"/>
    <sheet name="11Tart" sheetId="13" r:id="rId13"/>
    <sheet name="12Fin.ütemterv" sheetId="14" r:id="rId14"/>
    <sheet name="13Közvetett tám." sheetId="15" r:id="rId15"/>
    <sheet name="14Normatív tám." sheetId="16" r:id="rId16"/>
    <sheet name="15Finansz." sheetId="17" r:id="rId17"/>
    <sheet name="16Előir.felh" sheetId="18" r:id="rId18"/>
    <sheet name="17Mérleg 3év" sheetId="19" r:id="rId19"/>
    <sheet name="18Mérleg" sheetId="20" r:id="rId20"/>
    <sheet name="19Maradvány" sheetId="21" r:id="rId21"/>
    <sheet name="20Vagyonkimutatás" sheetId="22" r:id="rId22"/>
  </sheets>
  <externalReferences>
    <externalReference r:id="rId25"/>
  </externalReferences>
  <definedNames>
    <definedName name="_xlnm.Print_Area" localSheetId="2">'1Bevétel'!$A$1:$L$72</definedName>
    <definedName name="_xlnm.Print_Area" localSheetId="3">'2Bevétel1a'!$A$1:$K$112</definedName>
    <definedName name="_xlnm.Print_Area" localSheetId="4">'3Kiadás2'!$A$1:$L$23</definedName>
    <definedName name="_xlnm.Print_Area" localSheetId="5">'4Kiadás2a'!$A$1:$K$91</definedName>
  </definedNames>
  <calcPr fullCalcOnLoad="1"/>
</workbook>
</file>

<file path=xl/sharedStrings.xml><?xml version="1.0" encoding="utf-8"?>
<sst xmlns="http://schemas.openxmlformats.org/spreadsheetml/2006/main" count="1263" uniqueCount="581">
  <si>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</si>
  <si>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</si>
  <si>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</si>
  <si>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</si>
  <si>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</si>
  <si>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</si>
  <si>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</si>
  <si>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</si>
  <si>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</si>
  <si>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</si>
  <si>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</si>
  <si>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</si>
  <si>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</si>
  <si>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</si>
  <si>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</si>
  <si>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</si>
  <si>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</si>
  <si>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</si>
  <si>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</si>
  <si>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</si>
  <si>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</si>
  <si>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</si>
  <si>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</si>
  <si>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</si>
  <si>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</si>
  <si>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</si>
  <si>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</si>
  <si>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</si>
  <si>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</si>
  <si>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</si>
  <si>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</si>
  <si>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</si>
  <si>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</si>
  <si>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</si>
  <si>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</si>
  <si>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</si>
  <si>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</si>
  <si>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</si>
  <si>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</si>
  <si>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</si>
  <si>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</si>
  <si>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</si>
  <si>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</si>
  <si>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</si>
  <si>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</si>
  <si>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</si>
  <si>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</si>
  <si>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</si>
  <si>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</si>
  <si>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</si>
  <si>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</si>
  <si>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</si>
  <si>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</si>
  <si>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</si>
  <si>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</si>
  <si>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</si>
  <si>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</si>
  <si>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</si>
  <si>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</si>
  <si>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</si>
  <si>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</si>
  <si>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</si>
  <si>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</si>
  <si>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</si>
  <si>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</si>
  <si>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</si>
  <si>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</si>
  <si>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</si>
  <si>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</si>
  <si>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</si>
  <si>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</si>
  <si>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</si>
  <si>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</si>
  <si>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</si>
  <si>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</si>
  <si>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</si>
  <si>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</si>
  <si>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</si>
  <si>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</si>
  <si>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</si>
  <si>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</si>
  <si>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</si>
  <si>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</si>
  <si>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</si>
  <si>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</si>
  <si>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</si>
  <si>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</si>
  <si>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</si>
  <si>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</si>
  <si>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3.</t>
  </si>
  <si>
    <t>Megnevezés</t>
  </si>
  <si>
    <t>FELHALMOZÁSI KIADÁS ÖSSZESEN:</t>
  </si>
  <si>
    <t>Termékek és szolgáltatások adói</t>
  </si>
  <si>
    <t>B62</t>
  </si>
  <si>
    <t>Felhalmozási célú kölcsönök</t>
  </si>
  <si>
    <t>1.</t>
  </si>
  <si>
    <t>2.</t>
  </si>
  <si>
    <t>4.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</si>
  <si>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</si>
  <si>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</si>
  <si>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</si>
  <si>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</si>
  <si>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</si>
  <si>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</si>
  <si>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</si>
  <si>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</si>
  <si>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</si>
  <si>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</si>
  <si>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Települési Szolgáltató Intézmény</t>
  </si>
  <si>
    <t>6.</t>
  </si>
  <si>
    <t>Fejlesztések és felújítások</t>
  </si>
  <si>
    <t>Felújítások összesen</t>
  </si>
  <si>
    <t>BERUHÁZÁSOK ÖSSZESEN</t>
  </si>
  <si>
    <t>Járdaépítés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</si>
  <si>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</si>
  <si>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</si>
  <si>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</si>
  <si>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</si>
  <si>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</si>
  <si>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</si>
  <si>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</si>
  <si>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Dérczy Ferenc Könyvtár</t>
  </si>
  <si>
    <t>Többsincs Óvoda épület felújítása - BM pályázat</t>
  </si>
  <si>
    <t>Egyéb kisértékű tárgyieszköz beszerzés</t>
  </si>
  <si>
    <t>Kisértékű tárgyi eszköz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</si>
  <si>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</si>
  <si>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</si>
  <si>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</si>
  <si>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</si>
  <si>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Szennyvízberuházás (KEOP-1.2.0/2F/09-2010-0021)</t>
  </si>
  <si>
    <t>Vízvédelmi fejlesztések megvalósítása Gyomaendrőd, Kondoros, Kétsoprony és Kamut településeken (DAOP-5.2.1/A-11-2011-0010)</t>
  </si>
  <si>
    <t>Komplex belvízrendezési program megvalósítása a belterületen és a csatlakozó társulati csatornán I. ütem (DAOP-5.2.1/D-2008-0002)</t>
  </si>
  <si>
    <t xml:space="preserve">KONDOROS VÁROS ÖNKORMÁNYZAT </t>
  </si>
  <si>
    <t>KONDOROS VÁROS ÖNKORMÁNYZAT 2015. ÉVI KÖLTSÉGVETÉSE</t>
  </si>
  <si>
    <t>2015. évi kiadások</t>
  </si>
  <si>
    <t>Kondoros Város Önkormányzat 2015. évi költségvetése</t>
  </si>
  <si>
    <t>2015. évi eredeti ei.</t>
  </si>
  <si>
    <t>Batthyány-Geist kastély történeti kertjének helyreálítása, értékeinek megőrzése Kondoroson-KEOP-3.1.2/2F-09-11-2013-0048</t>
  </si>
  <si>
    <t>NFÜ támogatás -" Petőfi István Általános Iskola és Alapfokú Művészetoktatási Iskola KEOP-5.5.0/B12-2013-0066" felújításhoz</t>
  </si>
  <si>
    <t>Támogatás - Békés Megyei Ivóvízminőség-javító Program "KEOP-1.3.0/09-11-2012-0009</t>
  </si>
  <si>
    <t>Számítógépek és programok beszerzése</t>
  </si>
  <si>
    <t>január</t>
  </si>
  <si>
    <t>február</t>
  </si>
  <si>
    <t>márc.</t>
  </si>
  <si>
    <t>május</t>
  </si>
  <si>
    <t>június</t>
  </si>
  <si>
    <t>július</t>
  </si>
  <si>
    <t>aug.</t>
  </si>
  <si>
    <t>szept.</t>
  </si>
  <si>
    <t>nov.</t>
  </si>
  <si>
    <t>dec.</t>
  </si>
  <si>
    <t>Általános- és céltartalék</t>
  </si>
  <si>
    <t>Sorszám</t>
  </si>
  <si>
    <t>cél megnevezése</t>
  </si>
  <si>
    <t>Lakásépítésre, felújításra</t>
  </si>
  <si>
    <t>Környezetvédelmi alap kiadásai</t>
  </si>
  <si>
    <t>DAOP-5.2.1/D-2008-0002 pályázat kiadásaira</t>
  </si>
  <si>
    <t>Felhalmozási kiadásokra</t>
  </si>
  <si>
    <t>Ö S S Z E S E N :</t>
  </si>
  <si>
    <t>KONDOROS VÁROS ÖNKORMÁNYZAT 2015. ÉVI ÁLTALÁNOS TARTALÉKA</t>
  </si>
  <si>
    <t>5.</t>
  </si>
  <si>
    <t>Víziközmű társulat, elszámolás</t>
  </si>
  <si>
    <t>Víziközmű fejlesztési alap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</si>
  <si>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</si>
  <si>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</si>
  <si>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</si>
  <si>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</si>
  <si>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</si>
  <si>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</si>
  <si>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</si>
  <si>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</si>
  <si>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</si>
  <si>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</si>
  <si>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</si>
  <si>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</si>
  <si>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</si>
  <si>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</si>
  <si>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</si>
  <si>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</si>
  <si>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 xml:space="preserve">KONDOROS VÁROS ÖNKORMÁNYZAT 2015. ÉVI ELŐIRÁNYZAT FELHASZNÁLÁSI ÜTEMTERVE </t>
  </si>
  <si>
    <t>2015. évi módosított ei.</t>
  </si>
  <si>
    <t>B410</t>
  </si>
  <si>
    <t>Biztosítók által fizetett kártérítési bevételek</t>
  </si>
  <si>
    <t>Hosszabb időtartamú közfoglalkoztatás  támogatása</t>
  </si>
  <si>
    <t>Támogatás - Szennyvízhálózat bővítése "KEOP-1.2.0/2F/09-2010-0021</t>
  </si>
  <si>
    <t>Támogatás - Belvízrendezés az élhetőbb településekért: DAOP-5.2.1/D-2008-0002</t>
  </si>
  <si>
    <t>Támogatás - Hivatal energetikai fejlesztés - KEOP- 5.5.0/A/12-2013-0129</t>
  </si>
  <si>
    <t>B404</t>
  </si>
  <si>
    <t>B406</t>
  </si>
  <si>
    <t>Ebből: Tulajdonosi bevételek (önkormányzati vagyon bérbeadása)</t>
  </si>
  <si>
    <t>Ebből: Kiszámlázott ÁFA</t>
  </si>
  <si>
    <t>0953</t>
  </si>
  <si>
    <t>Közmű feladatellátáshoz kapcsolódó kisértékű tárgyieszköz értékesítés</t>
  </si>
  <si>
    <t>Háztartásoktól felhalm. Célú átvett pe.- közvilágítás bővítés</t>
  </si>
  <si>
    <t>K502</t>
  </si>
  <si>
    <t>Ebből: Egyéb elvonások, befizetések teljesítése</t>
  </si>
  <si>
    <t>Áht-n belüli megelőzések visszafizetése, teljesítése</t>
  </si>
  <si>
    <t>B12</t>
  </si>
  <si>
    <t>Elvonások és befizetések bevételei</t>
  </si>
  <si>
    <t>65/2015. (IV.30.)sz. ÖK. határozat alapján a 2014. évi pénzmaradvány elvonásának összege</t>
  </si>
  <si>
    <t>M I N D Ö S S Z E S E N :</t>
  </si>
  <si>
    <t>2 db gépjárműbeszerzés - 99/2015.(V.28.sz. ÖK. határozat alapján Gyulai Közüzemi Kft.</t>
  </si>
  <si>
    <t>Eszközbeszerzés - Hosszabb időtartamú közfoglalkoztatás</t>
  </si>
  <si>
    <t>Ebből: Hosszabb időtartamú közfoglalkoztatás támogatása</t>
  </si>
  <si>
    <t>Ebből Biztosítók által fizetett kártérítési bevételek</t>
  </si>
  <si>
    <t>Áht-n belüli megelőlegezések visszafizetése, teljesítése</t>
  </si>
  <si>
    <t>Számítógépbeszerzések, képviselők</t>
  </si>
  <si>
    <t>Gyomaendrődi Hull.bérleti díja</t>
  </si>
  <si>
    <t>Gyomendrődi hull.lerakó bérleti díj</t>
  </si>
  <si>
    <t>7.</t>
  </si>
  <si>
    <t>Működési céltartalék</t>
  </si>
  <si>
    <t>Gépállomás utca útépítés</t>
  </si>
  <si>
    <t>Háztartásoktól felhalm. Célú átvett pe.- Gépállomás utca</t>
  </si>
  <si>
    <t>B402</t>
  </si>
  <si>
    <t>Egyéb szolgáltatások nyújtása miatti bevétel</t>
  </si>
  <si>
    <t>B411</t>
  </si>
  <si>
    <t>Egyéb működési bevételek teljesítése</t>
  </si>
  <si>
    <t>B401</t>
  </si>
  <si>
    <t>Áru- és készletértékesítés</t>
  </si>
  <si>
    <t>Szolgáltatások ellenértéke</t>
  </si>
  <si>
    <t>Kiszámlázott általános forgalmi adó</t>
  </si>
  <si>
    <t xml:space="preserve">Önkormányzat  </t>
  </si>
  <si>
    <t>Települési adó</t>
  </si>
  <si>
    <t>Telekértékesítés</t>
  </si>
  <si>
    <t>Természetbeni Erzsébet utalvány</t>
  </si>
  <si>
    <t>B405</t>
  </si>
  <si>
    <t>Kiszámlázott átalános forgalmi adó</t>
  </si>
  <si>
    <t>Nyári diákmunka támogatása</t>
  </si>
  <si>
    <t>Egyéb működési bevétel</t>
  </si>
  <si>
    <t>Lakossági hozzájárulás közvilágítás bővítéshez</t>
  </si>
  <si>
    <t>NFÜ támogatás - "Petőfi István Általános Iskola és Alapfokú Művészetoktatási Iskola KEOP-5.5.0/B12-2013-0066" felújításhoz</t>
  </si>
  <si>
    <t>Támogatás - Békés Megyei Ívóvízminőség-javító Program "KEOP-1.3.0/09-11-2012-0009</t>
  </si>
  <si>
    <t>Támogatás - Hivatal energetikai fejlesztés - KEOP-5.5.0/A/12-2013-0129</t>
  </si>
  <si>
    <t>Ebből: Áru- és készletértékesítés</t>
  </si>
  <si>
    <t>Ebből: Szolgáltatások ellenértéke</t>
  </si>
  <si>
    <t>Ebből:Kiszámlázott általános forgalmi adó</t>
  </si>
  <si>
    <t>Ebből: Egyéb működési bevételek teljesítése</t>
  </si>
  <si>
    <t xml:space="preserve">Önkormányzat   </t>
  </si>
  <si>
    <t>Dérczy F. Könyvtár működési célú támog.bevétele</t>
  </si>
  <si>
    <t>Támogatás - Petőfi I.Ált. és Alapfokú Művészeti Iskola energetikai fej. -KEOP-5.7.0/15-2015-0097 sz. projekt</t>
  </si>
  <si>
    <t>Támogatás - Többsincs Óvoda és Bölcsőde energetikai fej. -KEOP-5.7.0/15-2015-0108 sz. projekt</t>
  </si>
  <si>
    <t>XV. Betyárnapi rendezvény támogatása</t>
  </si>
  <si>
    <t>EU Önerő Alap támogoatás - Helyi és térségi vízvédelmi rendszerek fejl.</t>
  </si>
  <si>
    <t>Informatikai eszközbeszerzés</t>
  </si>
  <si>
    <t>Útépítési engedélyezési tervek</t>
  </si>
  <si>
    <t>Petőfi I.Ált. és Alapfokú Művészeti Iskola energetikai fejlesztés -KEOP-5.7.0/15-2015-0097 sz. projekt</t>
  </si>
  <si>
    <t>Többsincs Óvoda és Bölcsőde energetikai fejlesztés -KEOP-5.7.0/15-2015-0108 sz. projekt</t>
  </si>
  <si>
    <t>Támogatás - Helyi és térségi Vízvédelmi fejlesztések megvalósítzása Kondoros, Gyomaendrő, Kamut és Kétsoprony településeken - DAOP-5.2.1/A-11-2011-0010</t>
  </si>
  <si>
    <t>4. Felhalmozási célú támogatások</t>
  </si>
  <si>
    <t>8. Felhalmozási célú átvet pénzeszközök</t>
  </si>
  <si>
    <t>Kondoros Város Önkormányzat intézmények finanszírozási ütemterve</t>
  </si>
  <si>
    <t>április</t>
  </si>
  <si>
    <t>október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</si>
  <si>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</si>
  <si>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</si>
  <si>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</si>
  <si>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</si>
  <si>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</si>
  <si>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</si>
  <si>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Önkormányzat és intézményei finanszírozása</t>
  </si>
  <si>
    <t>R.sz.</t>
  </si>
  <si>
    <t>Kondorosi Közös Önk.Hivatal</t>
  </si>
  <si>
    <t>Dérczy Ferenc Egyesített Közművelődési Intézmény</t>
  </si>
  <si>
    <t>Eredeti ei. Összesen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</si>
  <si>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</si>
  <si>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</si>
  <si>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</si>
  <si>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</si>
  <si>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</si>
  <si>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Mindösszesen bevétel</t>
  </si>
  <si>
    <t>Finanszírozásból állami támogatás</t>
  </si>
  <si>
    <t>finanszírozásból önkormányzati támogatás</t>
  </si>
  <si>
    <t>Önkormányztai működési hozzájárulás - Komplex belvízrendezési program megvalósítása a belterületen és a csatlakozó társulati csatornán I. ütem (DAOP-5.2.1/D-2008-0002)</t>
  </si>
  <si>
    <t>Körös-szögi Kistérség ÁFA és önerő támogatás</t>
  </si>
  <si>
    <t>Ebből: önkormányzatoknak továbbszámlázott szolgáltatás</t>
  </si>
  <si>
    <t>Lakossági hozzájárulás útépítéshez</t>
  </si>
  <si>
    <t>B403</t>
  </si>
  <si>
    <t>Áht belül továbbszámlázott szolgáltatások bevétele</t>
  </si>
  <si>
    <t>Meglévő részesedések növ. kpacs. Kiadások</t>
  </si>
  <si>
    <t>EU Önerő Alap támogoatás - Komplex belvízrendezési program</t>
  </si>
  <si>
    <t>Lakossági közműfejlesztési támogatás</t>
  </si>
  <si>
    <t>Belterületi ingatlan, telekértékesítés</t>
  </si>
  <si>
    <t>Áht belül továbbszámlázot szolgáltatások bev.</t>
  </si>
  <si>
    <t>Meglévő részesedések növ. kapcsolatos kiadások</t>
  </si>
  <si>
    <t>2015.évi kötelező feladat tv.szerint</t>
  </si>
  <si>
    <t>2015.évi kötelező feladat önk.döntés értelmében</t>
  </si>
  <si>
    <t>2015.évi önként vállalt feladat</t>
  </si>
  <si>
    <t>Módosított ei. Összesen</t>
  </si>
  <si>
    <t>Teljesítés</t>
  </si>
  <si>
    <t>Teljesítés %-a</t>
  </si>
  <si>
    <t>B817</t>
  </si>
  <si>
    <t>Betétek megszüntetése</t>
  </si>
  <si>
    <t>B81</t>
  </si>
  <si>
    <t>Államháztartáson belüli megelőlegezések teljesítése</t>
  </si>
  <si>
    <t>Jogcímcsop.sz</t>
  </si>
  <si>
    <t>Előir.  csop.sz</t>
  </si>
  <si>
    <t>K916</t>
  </si>
  <si>
    <t xml:space="preserve"> Módosított ei. Összesen</t>
  </si>
  <si>
    <t>Államháztartáson belüli megelőzések teljesítése</t>
  </si>
  <si>
    <t>2014.évi kötelező feladat tv.szerint</t>
  </si>
  <si>
    <t>2014.évi kötelező feladat önk.döntés értelmében</t>
  </si>
  <si>
    <t>2014.évi önként vállalt feladat</t>
  </si>
  <si>
    <t>MódosítottÖsszesen</t>
  </si>
  <si>
    <t>Módosított Összesen</t>
  </si>
  <si>
    <t>KONDOROS VÁROS ÖNKORMÁNYZAT 2015. ÉVI KÖLTSÉGVETÉSTELJESÍTÉSE</t>
  </si>
  <si>
    <t>Részesedések</t>
  </si>
  <si>
    <t>K91</t>
  </si>
  <si>
    <t>Pénzeszközök betétként elhelyezése</t>
  </si>
  <si>
    <t>Kondoros Város Önkormányzat 2015. évi költségvetés teljesítése</t>
  </si>
  <si>
    <t>2015. évi kiadások intézményenként, működési és felhalmozási kiadásonként</t>
  </si>
  <si>
    <t>Előir csop.sz.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</si>
  <si>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</si>
  <si>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</si>
  <si>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</si>
  <si>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</si>
  <si>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</si>
  <si>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</si>
  <si>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</si>
  <si>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</si>
  <si>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</si>
  <si>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</si>
  <si>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</si>
  <si>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Dérczy Ferenc Könyvtár és Közműv.I.</t>
  </si>
  <si>
    <t>Önkormányzat összesen:</t>
  </si>
  <si>
    <t>2015. tervezett</t>
  </si>
  <si>
    <t>2015. módosított</t>
  </si>
  <si>
    <t>2015. teljesített</t>
  </si>
  <si>
    <t>2015. módosított ei.</t>
  </si>
  <si>
    <t>2015. eredeti ei.</t>
  </si>
  <si>
    <t>Eredeti előirányzat</t>
  </si>
  <si>
    <t>Módosított előirányzat</t>
  </si>
  <si>
    <t>Teljesítés Összesen</t>
  </si>
  <si>
    <t>Kommunális adó 70 év felettiek adókedvezménye</t>
  </si>
  <si>
    <t>Gépjárműadó mentességek</t>
  </si>
  <si>
    <t>A gépjárműadóról szóló 1991. évi LXXXII. Törvény 5. §-ában foglaltak alapján</t>
  </si>
  <si>
    <t>a.) a költségvetési szerv</t>
  </si>
  <si>
    <t>Htv. 3 (2) Társ. Szerv,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</si>
  <si>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</si>
  <si>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</si>
  <si>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</si>
  <si>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</si>
  <si>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</si>
  <si>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2015. ÉVI KÖZVETETT TÁMOGATÁSOK</t>
  </si>
  <si>
    <t>2015.évi terv</t>
  </si>
  <si>
    <t>2015 évi tény</t>
  </si>
  <si>
    <t>A működési és felhalmozási célú bevételek és kiadások</t>
  </si>
  <si>
    <t>ezer forintban</t>
  </si>
  <si>
    <t>2015. évre</t>
  </si>
  <si>
    <t>2016. évre</t>
  </si>
  <si>
    <t>I. Működési bevételek és kiadások</t>
  </si>
  <si>
    <t>Finanszírozási bevételek - Előző év költségvetési maradványának igénybevétele</t>
  </si>
  <si>
    <t>II. Felhalmozási célú bevételek és kiadások</t>
  </si>
  <si>
    <t>16</t>
  </si>
  <si>
    <t>17</t>
  </si>
  <si>
    <t>18</t>
  </si>
  <si>
    <t>19</t>
  </si>
  <si>
    <t>20</t>
  </si>
  <si>
    <t>21</t>
  </si>
  <si>
    <t>22</t>
  </si>
  <si>
    <t>23</t>
  </si>
  <si>
    <t>Ebből: Egyéb felhalmozásicélú támogatások államháztartáson belülre</t>
  </si>
  <si>
    <t>24</t>
  </si>
  <si>
    <t>Ebből: Egyéb felhalmozási célú támogatások államháztartáson kívülre</t>
  </si>
  <si>
    <t>25</t>
  </si>
  <si>
    <t>Felhalmozási kamatfizetés</t>
  </si>
  <si>
    <t>26</t>
  </si>
  <si>
    <t>Hosszú lejáratú hitel visszafizetése</t>
  </si>
  <si>
    <t>27</t>
  </si>
  <si>
    <t>Hosszú lejáratú hitel kamata</t>
  </si>
  <si>
    <t>28</t>
  </si>
  <si>
    <t>29</t>
  </si>
  <si>
    <t>30</t>
  </si>
  <si>
    <t>31</t>
  </si>
  <si>
    <t>32</t>
  </si>
  <si>
    <t>2017. évre</t>
  </si>
  <si>
    <t xml:space="preserve">2018.évre </t>
  </si>
  <si>
    <t>Egyéb működési támogatások</t>
  </si>
  <si>
    <t>Egyéb működési támogatás áh belülre</t>
  </si>
  <si>
    <t>Körös-völgyi Hulladékgazd.Rek.Önk.Társulás (316/2014. (XI.27.)sz. ÖK. Határozat)</t>
  </si>
  <si>
    <t>Szlovák Önkormányzat támogatása</t>
  </si>
  <si>
    <t>Körösszögi Többcélú Társulás</t>
  </si>
  <si>
    <t>Körösszögi Többcélú Társulás- ügyeleti ellátás</t>
  </si>
  <si>
    <t>Körösszögi Többcélú Társulás - gépjármű javítás</t>
  </si>
  <si>
    <t>Körösszögi Többcélú Társulás - XIII. kistérésgi civil találkozó</t>
  </si>
  <si>
    <t>Petőfi István Ált.Isk.műk.támogatása KLIK</t>
  </si>
  <si>
    <t>Köznevelési Társulás támogatása</t>
  </si>
  <si>
    <t>Önkormányzatok egyéb működési célú támog. - Belvízrendezés az élhetőbb településekért pályázat</t>
  </si>
  <si>
    <t>Egyéb működési támogatás áh kívülre</t>
  </si>
  <si>
    <t>Körös-szögi Hulladékgazdálkodási Nonprofit Kft. működéséhez hozzájárulás</t>
  </si>
  <si>
    <t>Orosháza és térsége ivóvízminőség-javító program működési hozzájárulás</t>
  </si>
  <si>
    <t>Polgármesteri Alap</t>
  </si>
  <si>
    <t>Támogatási Keret</t>
  </si>
  <si>
    <t>K65</t>
  </si>
  <si>
    <t>Civil pályázat</t>
  </si>
  <si>
    <t>Polgárvédelem támogatása</t>
  </si>
  <si>
    <t>Bursa Hungarica ösztöndíjpályázat</t>
  </si>
  <si>
    <t>Kondorosért Alapítvány működési támogatása</t>
  </si>
  <si>
    <t>Körzeti megbízott jutalmazása</t>
  </si>
  <si>
    <t>Iciri Piciri Alapítvány költség hozzájárulása</t>
  </si>
  <si>
    <t>Kézilabda Klub támogatása</t>
  </si>
  <si>
    <t>Egyéb működési támogatás Áht-n kivülre összesen:</t>
  </si>
  <si>
    <t>Mindösszesen:</t>
  </si>
  <si>
    <t>2015. évi teljesítés</t>
  </si>
  <si>
    <t>Egyéb felhalmozási támogatások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</si>
  <si>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</si>
  <si>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</si>
  <si>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</si>
  <si>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</si>
  <si>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>Békés Megyei Ivóvízminőség-javító program</t>
  </si>
  <si>
    <t>Önerő alap támogatás - Belvízrendezés az élhetőbb településekért: DAOP-5.2.1/D-2008-0002</t>
  </si>
  <si>
    <t>Önerő alap támogatás - Vízvédelmi fejlesztések megvalósítása -  DAOP-5.2.1/A-11-2011-0010</t>
  </si>
  <si>
    <t>EU programok egyéb támog. visszafizetése - Batthány-Geist kastélykert kialakítása</t>
  </si>
  <si>
    <t>K88</t>
  </si>
  <si>
    <t>Közvilágítás bővítés -DÉMÁSZ-nak átadott pe.</t>
  </si>
  <si>
    <t>2015. évi mód.ei.</t>
  </si>
  <si>
    <t>2015.évi teljesítés</t>
  </si>
  <si>
    <t>Körös-szögi Kistérség Suzuki Vitara gépjármű, és EKG beszerzéshez hozzájárulás</t>
  </si>
  <si>
    <t>1 db szivattyú felújítás</t>
  </si>
  <si>
    <t>B40</t>
  </si>
  <si>
    <t>Kisértékű tárgyi eszköz, járműbeszerzés</t>
  </si>
  <si>
    <t>Pénzeszközök lekötött betétként elhelyezése</t>
  </si>
  <si>
    <t>2015. évi támogatások</t>
  </si>
  <si>
    <t>Állami támogatás megnevezése</t>
  </si>
  <si>
    <t>Támogatás összege</t>
  </si>
  <si>
    <t>Módosítás</t>
  </si>
  <si>
    <t>Helyi önkormányzatok általános támogatása</t>
  </si>
  <si>
    <t>I.1a</t>
  </si>
  <si>
    <t>Önkormányzati hivatal működésének támogatása</t>
  </si>
  <si>
    <t>I.1ba</t>
  </si>
  <si>
    <t>Zöldterület-gazdálkodással kapcsolatos feladatok ellátásának támogatása</t>
  </si>
  <si>
    <t>I.1bb</t>
  </si>
  <si>
    <t>Közvilágítás fenntartásának támogatása</t>
  </si>
  <si>
    <t>I.1bc</t>
  </si>
  <si>
    <t>Köztemető fenntartással kapcsolatos feladatok támogatása</t>
  </si>
  <si>
    <t>I.1bd</t>
  </si>
  <si>
    <t>Közutak fenntartásának támogatása</t>
  </si>
  <si>
    <t>Település-üzemeltetés összesen</t>
  </si>
  <si>
    <t>Beszámítás összesen</t>
  </si>
  <si>
    <t>I.1.c</t>
  </si>
  <si>
    <t>Egyéb önkormányzati feladatok támogatása</t>
  </si>
  <si>
    <t>Egyéb önkormányzati feladatok összesen</t>
  </si>
  <si>
    <t>17.</t>
  </si>
  <si>
    <t>Lakott külterülettel kapcsolatosa feladatok támogatása</t>
  </si>
  <si>
    <t>I.2.</t>
  </si>
  <si>
    <t>Nem közművel összegyűjtött házt.szennyvíz ártalmatlanítása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</si>
  <si>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</si>
  <si>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</si>
  <si>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</si>
  <si>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</si>
  <si>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</si>
  <si>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II.2.</t>
  </si>
  <si>
    <t>Óvodaműködtetési támogatás</t>
  </si>
  <si>
    <t>II.4.</t>
  </si>
  <si>
    <t>Társulás által fenntartott óvodába bejáró gyermekek utaztatásának támogatása</t>
  </si>
  <si>
    <t>Kieg.tám  óvodapedagógus minősítéséből adódó többletkiadásokhoz</t>
  </si>
  <si>
    <t>Szociális és gyermekjóléti felatatok támogatása</t>
  </si>
  <si>
    <t>III.2</t>
  </si>
  <si>
    <t>Szocális feladatok egyéb támogatása</t>
  </si>
  <si>
    <t>III.3ja</t>
  </si>
  <si>
    <t>Bölcsöde</t>
  </si>
  <si>
    <t>III.5a</t>
  </si>
  <si>
    <t>Gyermekétkeztetés bértámogatása</t>
  </si>
  <si>
    <t>III.5b</t>
  </si>
  <si>
    <t>Gyermekétkeztetés üzemeltetési támog</t>
  </si>
  <si>
    <t>IV.1</t>
  </si>
  <si>
    <t>Kulturális feladatok támogatása</t>
  </si>
  <si>
    <t>Könyvtári, közművelődéi feladatok</t>
  </si>
  <si>
    <t>2015-2016-2017-2018. évi alakulását külön bemutató mérleg</t>
  </si>
  <si>
    <t>Megoszlás %-a</t>
  </si>
  <si>
    <t>Kondoros Város Önkormányzata</t>
  </si>
  <si>
    <t>Európai uniós támogatással megvalósuló projektek</t>
  </si>
  <si>
    <r>
      <t xml:space="preserve">bevételei, kiadásai, hozzájárulások </t>
    </r>
    <r>
      <rPr>
        <i/>
        <sz val="10"/>
        <rFont val="Arial"/>
        <family val="2"/>
      </rPr>
      <t>(támogatási szerződések szerint)</t>
    </r>
  </si>
  <si>
    <t>Projekt neve:</t>
  </si>
  <si>
    <t>Vízvédelmi fejlesztések megvalósítása Kondoros, Gyomaendrőd, Kamut és Kétsoprony településeken</t>
  </si>
  <si>
    <t>„Kondorosi Közös Önkormányzati Hivatal (5553 Kondoros, Hősök tere 4-5., hrsz: 2022) energetikai fejlesztése KEOP-2012-5.5.0/A”</t>
  </si>
  <si>
    <t>Projekt azonosítója:</t>
  </si>
  <si>
    <t xml:space="preserve">KEOP-5.5.0/A/12-2013-0129 </t>
  </si>
  <si>
    <t>tervezett összköltség:</t>
  </si>
  <si>
    <t>bruttó 28 990 ezer Ft</t>
  </si>
  <si>
    <t>kezdés időpontja:</t>
  </si>
  <si>
    <t>2014. február 28</t>
  </si>
  <si>
    <t>befejezés időpontja:</t>
  </si>
  <si>
    <t>2014. augusztus 08.</t>
  </si>
  <si>
    <t>Források</t>
  </si>
  <si>
    <t>2014.12.31-ig</t>
  </si>
  <si>
    <t>2015.</t>
  </si>
  <si>
    <t>saját erő</t>
  </si>
  <si>
    <t>központi támogatás</t>
  </si>
  <si>
    <t>EU-s forrás</t>
  </si>
  <si>
    <t>Hitel</t>
  </si>
  <si>
    <t>Egyéb forrás BM EU Önerő alap</t>
  </si>
  <si>
    <t>Források összesen</t>
  </si>
  <si>
    <t>kiadások</t>
  </si>
  <si>
    <t xml:space="preserve">személyi jellegű </t>
  </si>
  <si>
    <t>beruházások</t>
  </si>
  <si>
    <t>szolgáltatások</t>
  </si>
  <si>
    <t xml:space="preserve">egyéb </t>
  </si>
  <si>
    <t>kiadások összesen</t>
  </si>
  <si>
    <r>
      <t>Önerő:</t>
    </r>
    <r>
      <rPr>
        <sz val="10"/>
        <rFont val="Arial"/>
        <family val="0"/>
      </rPr>
      <t xml:space="preserve"> A pályázatban vállalt önerő: 4.348.500 Ft. Az önerő támogatásához az önerő 50 %-át (maximum 2.174.250 Ft-ot) megnyertük pályázaton. 2014. december 31-ig összesen 99.060 Ft-ot fizettek ki, </t>
    </r>
    <r>
      <rPr>
        <b/>
        <sz val="10"/>
        <rFont val="Arial CE"/>
        <family val="0"/>
      </rPr>
      <t>2015-ben még 2.055.716 Ft</t>
    </r>
    <r>
      <rPr>
        <sz val="10"/>
        <rFont val="Arial"/>
        <family val="0"/>
      </rPr>
      <t xml:space="preserve">-ot utaltak. 
</t>
    </r>
    <r>
      <rPr>
        <b/>
        <sz val="10"/>
        <rFont val="Arial CE"/>
        <family val="0"/>
      </rPr>
      <t>Támogatás:</t>
    </r>
    <r>
      <rPr>
        <sz val="10"/>
        <rFont val="Arial"/>
        <family val="0"/>
      </rPr>
      <t xml:space="preserve">  A 85%-os támogatás 3.119.755 Ft ebből 2014. december 31-ig kifizettek 1.122.680 Ft-ot, </t>
    </r>
    <r>
      <rPr>
        <b/>
        <sz val="10"/>
        <rFont val="Arial CE"/>
        <family val="0"/>
      </rPr>
      <t>2015-ben a közreműködő szervezettől még 1.781.176 Ft</t>
    </r>
    <r>
      <rPr>
        <sz val="10"/>
        <rFont val="Arial"/>
        <family val="0"/>
      </rPr>
      <t xml:space="preserve"> érkezett. A közreműködő szervezet a műszaki ellenőr számlájából elutasított nettó 200.000.- Ft-ot, így az önkormányzat pótlólagos fedezetként 254.000.- Ft-ot biztosított a pályázathoz 2015-ben.</t>
    </r>
  </si>
  <si>
    <t xml:space="preserve">„Batthyány-Geist kastély történeti kertjének helyreállítása, értékeinek megőrzése Kondoroson” </t>
  </si>
  <si>
    <t xml:space="preserve">KEOP-3.1.2/2F/09-11-2013-0048 </t>
  </si>
  <si>
    <t>bruttó 203 937,675 ezer Ft</t>
  </si>
  <si>
    <t>2014. június 01.</t>
  </si>
  <si>
    <t>2015. május 31.</t>
  </si>
  <si>
    <t>2014. 12. 31-ig</t>
  </si>
  <si>
    <t>Egyéb forrás</t>
  </si>
  <si>
    <r>
      <t>Önerő:</t>
    </r>
    <r>
      <rPr>
        <sz val="10"/>
        <rFont val="Arial"/>
        <family val="0"/>
      </rPr>
      <t xml:space="preserve"> a pályázatban vállalt önerő 1.877.370 Ft, ebből 1.438.620 Ft a tényleges önerő. Ezt az összeget már elutaltuk az előkészítési munkákra. A pályázat többi részében már nem kell önerőt utalnunk, kivéve a kivitelező számlájánál, melyhez az önkormányzat saját forrásból (fejlesztési tartalék terhére, 291/2014. (XI.14.) sz ÖK. határozat) hozzátett nettó 631.488 Ft-ot.
A szabálytalansági döntés következtében a projekt elszámolható költségét 8.433.108.- Ft-tal csökkentették, melyet önerőből kellett állnunk és elutalnunk a kivitelezőnek 2015-ben.</t>
    </r>
  </si>
  <si>
    <t xml:space="preserve">Kistérségi pályázat: „Települési szilárdhulladék-gazdálkodási rendszerek eszközparkjának fejlesztése, informatikai korszerűsítése” </t>
  </si>
  <si>
    <t>KEOP-1.1.1/C/13-2013-0043</t>
  </si>
  <si>
    <t>nettó 546 465,2 ezer Ft</t>
  </si>
  <si>
    <t>pályázatban vállalt önerő</t>
  </si>
  <si>
    <t>9.919.582 Ft</t>
  </si>
  <si>
    <t>A 2015-ös évre a teljes önerő összeget be kell tervezni, mert 2015-ben befejeződik a projekt.</t>
  </si>
  <si>
    <t xml:space="preserve">Kistérségi pályázat: „Települési szilárdhulladék-gazdálkodási rendszerek fejlesztése a Körös-szögi Kistérségben” </t>
  </si>
  <si>
    <t>KEOP-1.1.1/2F/09-11-2012-0005</t>
  </si>
  <si>
    <t>nettó 455 805,180 ezer Ft</t>
  </si>
  <si>
    <t>nettó: 18 412 566 Ft</t>
  </si>
  <si>
    <t>A 2015-ös évre a teljes maradék önerő összeget be kell tervezni, mert 2015-ben befejeződik a projekt.</t>
  </si>
  <si>
    <t>Kondoros település szennyvízhálózatának bővítése és az ehhez szükséges kapacitás- és hatékonyság növelése a meglévő szennyvíztisztító telepen</t>
  </si>
  <si>
    <t>KEOP-1.2.0/2F/09-2010-0021</t>
  </si>
  <si>
    <t>nettó 1 430 230 ezer Ft</t>
  </si>
  <si>
    <t>2011.augusztus 1.</t>
  </si>
  <si>
    <t>2015. február 28.</t>
  </si>
  <si>
    <t>2013.12.31-ig</t>
  </si>
  <si>
    <t>2014.</t>
  </si>
  <si>
    <r>
      <t xml:space="preserve">Egyéb forrás </t>
    </r>
    <r>
      <rPr>
        <i/>
        <sz val="10"/>
        <rFont val="Arial"/>
        <family val="2"/>
      </rPr>
      <t>(Vziközmű Társulat)</t>
    </r>
  </si>
  <si>
    <t>„Kondorosi Többsincs Óvoda és Bölcsőde Csabai úti épületének energetikai fejlesztése”</t>
  </si>
  <si>
    <t xml:space="preserve">KEOP-5.7.0/15-2015-0108 </t>
  </si>
  <si>
    <t>2015. szeptember 04</t>
  </si>
  <si>
    <t>2015. november 30.</t>
  </si>
  <si>
    <t>DAOP-5.2-1/A-11-2011-0010</t>
  </si>
  <si>
    <t>bruttó 376.020 ezer Ft</t>
  </si>
  <si>
    <t>2013. március 27.</t>
  </si>
  <si>
    <t>2014. március 26.</t>
  </si>
  <si>
    <t>Konzorciumi tagok:</t>
  </si>
  <si>
    <t>Gyomaendrőd Város Önkormányzata</t>
  </si>
  <si>
    <t>Kamut Község Önkormányzata</t>
  </si>
  <si>
    <t>Kétsporony Község Önkormányzata</t>
  </si>
  <si>
    <t>Gesztor:</t>
  </si>
  <si>
    <t xml:space="preserve">2016. </t>
  </si>
  <si>
    <t>saját erő (Kondoros)</t>
  </si>
  <si>
    <t>saját erőből központi támogatás (Kondoros)</t>
  </si>
  <si>
    <t>Saját erő (Kamut, Kétsoprony, Gyomaendrőd)</t>
  </si>
  <si>
    <t>központi támogatás (Kamut, Kétsoprony, Gyomaendrőd)</t>
  </si>
  <si>
    <t>"Petőfi István Általános Iskola és Alapfokú Művészeti Iskola, Kollégium (5553 Kondoros, Iskola u. 2/6., hrsz: 2068) komplex energetikai fejlesztése)"</t>
  </si>
  <si>
    <t>KEOP-5.5.0/B/12-2013-0066</t>
  </si>
  <si>
    <t>bruttó 243.662  ezer forint</t>
  </si>
  <si>
    <t>Egyéb forrás BM Eu önerő támogatás 50%</t>
  </si>
  <si>
    <t>"Petőfi István Általános Iskola és Alapfokú Művészeti Iskola, Kollégium alsó tagozatos épületének energetikai fejlesztése</t>
  </si>
  <si>
    <t>KEOP-5.7.0/15-2015-0097</t>
  </si>
  <si>
    <t>bruttó 84.492  ezer forint</t>
  </si>
  <si>
    <t>Kondoros Város Önkormányzat</t>
  </si>
  <si>
    <t xml:space="preserve">Kondoros Város Önkormányzat több évre szóló kötelezettségvállalása </t>
  </si>
  <si>
    <t>2016. év</t>
  </si>
  <si>
    <t>2017. év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</si>
  <si>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</si>
  <si>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</si>
  <si>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</si>
  <si>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</si>
  <si>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Legendák Földje Alapítvány DAOP-5.1.3-11-2011-0038 pályázatához kezességvállalás (149/2013. (IV.25.) határozat alapján)</t>
  </si>
  <si>
    <t>KÖTELEZETTSÉGEK ÖSSZ:</t>
  </si>
  <si>
    <t>Egyéb</t>
  </si>
  <si>
    <t xml:space="preserve"> Xerox WorkCentre 7125V_T (fénymásoló/nyomtató) bérleti díja, MMMax Kft.</t>
  </si>
  <si>
    <t>szakorvosi ellátáshoz 2 fő asszisztens megbízási díja</t>
  </si>
  <si>
    <t>iskola működéséhez hozzájárulás KLIK</t>
  </si>
  <si>
    <t>összesen e Ft</t>
  </si>
  <si>
    <t>Közh.,közc., egyéb</t>
  </si>
  <si>
    <t>Finanszírozási kiadások összesen:</t>
  </si>
  <si>
    <t xml:space="preserve">Felhalmozási kiadások </t>
  </si>
  <si>
    <t>Felújítási kiadások</t>
  </si>
  <si>
    <t xml:space="preserve">Felhalmozási célú bevételek összesen </t>
  </si>
  <si>
    <t xml:space="preserve">Működési célú kiadások összesen </t>
  </si>
  <si>
    <t xml:space="preserve">Működési célú bevételek összesen </t>
  </si>
  <si>
    <t>Felhalmozási célú kiadások összesen</t>
  </si>
  <si>
    <t>Önkormányzat bevételei összesen</t>
  </si>
  <si>
    <t xml:space="preserve">Önkormányzat kiadásai összesen </t>
  </si>
  <si>
    <t>14.Egyéb felhalmozási célú kiadások</t>
  </si>
  <si>
    <t>15. Finanszírozási kiadások</t>
  </si>
  <si>
    <t>16. Egyenleg (havi záró pénzállomány 9 és 16 különbsége)</t>
  </si>
  <si>
    <t>K501</t>
  </si>
  <si>
    <t>Elvonás és befizetések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</si>
</sst>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4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2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 "/>
      <family val="0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MS Sans Serif"/>
      <family val="0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7" borderId="7" applyNumberFormat="0" applyFont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52" fillId="4" borderId="0" applyNumberFormat="0" applyBorder="0" applyAlignment="0" applyProtection="0"/>
    <xf numFmtId="0" fontId="53" fillId="22" borderId="8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23" borderId="0" applyNumberFormat="0" applyBorder="0" applyAlignment="0" applyProtection="0"/>
    <xf numFmtId="0" fontId="58" fillId="22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22" borderId="10" xfId="0" applyFont="1" applyFill="1" applyBorder="1" applyAlignment="1">
      <alignment vertical="center"/>
    </xf>
    <xf numFmtId="49" fontId="11" fillId="22" borderId="10" xfId="0" applyNumberFormat="1" applyFont="1" applyFill="1" applyBorder="1" applyAlignment="1">
      <alignment vertical="center"/>
    </xf>
    <xf numFmtId="0" fontId="11" fillId="22" borderId="10" xfId="0" applyFont="1" applyFill="1" applyBorder="1" applyAlignment="1">
      <alignment vertical="center" wrapText="1"/>
    </xf>
    <xf numFmtId="3" fontId="11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4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22" borderId="10" xfId="0" applyFont="1" applyFill="1" applyBorder="1" applyAlignment="1">
      <alignment horizontal="left" vertical="center" wrapText="1"/>
    </xf>
    <xf numFmtId="49" fontId="16" fillId="22" borderId="10" xfId="0" applyNumberFormat="1" applyFont="1" applyFill="1" applyBorder="1" applyAlignment="1">
      <alignment/>
    </xf>
    <xf numFmtId="0" fontId="16" fillId="22" borderId="10" xfId="0" applyFon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6" fillId="22" borderId="10" xfId="0" applyNumberFormat="1" applyFont="1" applyFill="1" applyBorder="1" applyAlignment="1">
      <alignment vertical="center"/>
    </xf>
    <xf numFmtId="0" fontId="16" fillId="22" borderId="10" xfId="0" applyFont="1" applyFill="1" applyBorder="1" applyAlignment="1">
      <alignment vertical="center"/>
    </xf>
    <xf numFmtId="3" fontId="16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11" fillId="2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9" fontId="16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0" fontId="4" fillId="22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22" borderId="10" xfId="0" applyFont="1" applyFill="1" applyBorder="1" applyAlignment="1">
      <alignment horizontal="centerContinuous" vertical="center" wrapText="1"/>
    </xf>
    <xf numFmtId="0" fontId="8" fillId="22" borderId="10" xfId="0" applyFont="1" applyFill="1" applyBorder="1" applyAlignment="1">
      <alignment horizontal="centerContinuous"/>
    </xf>
    <xf numFmtId="0" fontId="8" fillId="22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0" fontId="8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/>
    </xf>
    <xf numFmtId="0" fontId="0" fillId="22" borderId="10" xfId="0" applyFill="1" applyBorder="1" applyAlignment="1">
      <alignment horizontal="centerContinuous"/>
    </xf>
    <xf numFmtId="0" fontId="8" fillId="22" borderId="10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4" fillId="22" borderId="10" xfId="0" applyFont="1" applyFill="1" applyBorder="1" applyAlignment="1">
      <alignment vertical="center" wrapText="1"/>
    </xf>
    <xf numFmtId="3" fontId="4" fillId="22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24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22" borderId="10" xfId="0" applyFont="1" applyFill="1" applyBorder="1" applyAlignment="1">
      <alignment vertical="center"/>
    </xf>
    <xf numFmtId="3" fontId="8" fillId="22" borderId="11" xfId="0" applyNumberFormat="1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horizontal="right" vertical="center"/>
    </xf>
    <xf numFmtId="0" fontId="8" fillId="22" borderId="10" xfId="0" applyFont="1" applyFill="1" applyBorder="1" applyAlignment="1">
      <alignment horizontal="left" vertical="center"/>
    </xf>
    <xf numFmtId="3" fontId="0" fillId="22" borderId="10" xfId="0" applyNumberForma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8" fillId="22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0" fontId="11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5" fillId="22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vertical="center"/>
    </xf>
    <xf numFmtId="3" fontId="5" fillId="16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2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24" fillId="22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center" vertical="center" wrapText="1"/>
    </xf>
    <xf numFmtId="9" fontId="24" fillId="22" borderId="10" xfId="0" applyNumberFormat="1" applyFont="1" applyFill="1" applyBorder="1" applyAlignment="1">
      <alignment horizontal="center" vertical="center" wrapText="1"/>
    </xf>
    <xf numFmtId="3" fontId="24" fillId="16" borderId="10" xfId="0" applyNumberFormat="1" applyFont="1" applyFill="1" applyBorder="1" applyAlignment="1">
      <alignment vertical="center"/>
    </xf>
    <xf numFmtId="9" fontId="24" fillId="22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 vertical="center"/>
    </xf>
    <xf numFmtId="9" fontId="0" fillId="24" borderId="10" xfId="0" applyNumberFormat="1" applyFont="1" applyFill="1" applyBorder="1" applyAlignment="1">
      <alignment vertical="center"/>
    </xf>
    <xf numFmtId="3" fontId="24" fillId="22" borderId="10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9" fontId="0" fillId="24" borderId="21" xfId="0" applyNumberFormat="1" applyFont="1" applyFill="1" applyBorder="1" applyAlignment="1">
      <alignment vertical="center"/>
    </xf>
    <xf numFmtId="9" fontId="5" fillId="22" borderId="10" xfId="0" applyNumberFormat="1" applyFont="1" applyFill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20" xfId="0" applyFont="1" applyBorder="1" applyAlignment="1">
      <alignment/>
    </xf>
    <xf numFmtId="0" fontId="11" fillId="22" borderId="13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horizontal="center" vertical="center" wrapText="1"/>
    </xf>
    <xf numFmtId="3" fontId="11" fillId="22" borderId="13" xfId="0" applyNumberFormat="1" applyFont="1" applyFill="1" applyBorder="1" applyAlignment="1">
      <alignment vertical="center"/>
    </xf>
    <xf numFmtId="3" fontId="11" fillId="22" borderId="10" xfId="0" applyNumberFormat="1" applyFont="1" applyFill="1" applyBorder="1" applyAlignment="1">
      <alignment horizontal="right" vertical="center"/>
    </xf>
    <xf numFmtId="1" fontId="11" fillId="22" borderId="1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24" borderId="10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right" vertical="center"/>
    </xf>
    <xf numFmtId="3" fontId="11" fillId="24" borderId="13" xfId="0" applyNumberFormat="1" applyFont="1" applyFill="1" applyBorder="1" applyAlignment="1">
      <alignment vertical="center"/>
    </xf>
    <xf numFmtId="1" fontId="11" fillId="24" borderId="10" xfId="0" applyNumberFormat="1" applyFont="1" applyFill="1" applyBorder="1" applyAlignment="1">
      <alignment horizontal="right" vertical="center"/>
    </xf>
    <xf numFmtId="3" fontId="1" fillId="24" borderId="13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1" fillId="22" borderId="10" xfId="0" applyFont="1" applyFill="1" applyBorder="1" applyAlignment="1">
      <alignment horizontal="center" vertical="center"/>
    </xf>
    <xf numFmtId="1" fontId="11" fillId="22" borderId="1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vertical="center" wrapText="1"/>
    </xf>
    <xf numFmtId="3" fontId="1" fillId="16" borderId="10" xfId="0" applyNumberFormat="1" applyFont="1" applyFill="1" applyBorder="1" applyAlignment="1">
      <alignment vertical="center"/>
    </xf>
    <xf numFmtId="3" fontId="1" fillId="16" borderId="13" xfId="0" applyNumberFormat="1" applyFont="1" applyFill="1" applyBorder="1" applyAlignment="1">
      <alignment vertical="center"/>
    </xf>
    <xf numFmtId="0" fontId="11" fillId="16" borderId="10" xfId="0" applyFont="1" applyFill="1" applyBorder="1" applyAlignment="1">
      <alignment vertical="center"/>
    </xf>
    <xf numFmtId="49" fontId="11" fillId="16" borderId="10" xfId="0" applyNumberFormat="1" applyFont="1" applyFill="1" applyBorder="1" applyAlignment="1">
      <alignment vertical="center"/>
    </xf>
    <xf numFmtId="3" fontId="11" fillId="16" borderId="10" xfId="0" applyNumberFormat="1" applyFont="1" applyFill="1" applyBorder="1" applyAlignment="1">
      <alignment vertical="center"/>
    </xf>
    <xf numFmtId="3" fontId="11" fillId="16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22" borderId="10" xfId="0" applyNumberFormat="1" applyFont="1" applyFill="1" applyBorder="1" applyAlignment="1">
      <alignment horizontal="center" vertical="center"/>
    </xf>
    <xf numFmtId="3" fontId="11" fillId="24" borderId="13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" fillId="24" borderId="13" xfId="0" applyNumberFormat="1" applyFont="1" applyFill="1" applyBorder="1" applyAlignment="1">
      <alignment horizontal="right" vertical="center" wrapText="1"/>
    </xf>
    <xf numFmtId="0" fontId="11" fillId="24" borderId="13" xfId="0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4" fillId="22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3" fontId="4" fillId="16" borderId="10" xfId="0" applyNumberFormat="1" applyFont="1" applyFill="1" applyBorder="1" applyAlignment="1">
      <alignment vertical="center"/>
    </xf>
    <xf numFmtId="3" fontId="0" fillId="16" borderId="10" xfId="0" applyNumberFormat="1" applyFill="1" applyBorder="1" applyAlignment="1">
      <alignment vertical="center"/>
    </xf>
    <xf numFmtId="0" fontId="8" fillId="16" borderId="10" xfId="0" applyFont="1" applyFill="1" applyBorder="1" applyAlignment="1">
      <alignment vertical="center"/>
    </xf>
    <xf numFmtId="0" fontId="8" fillId="16" borderId="10" xfId="0" applyFont="1" applyFill="1" applyBorder="1" applyAlignment="1">
      <alignment horizontal="left" vertical="center"/>
    </xf>
    <xf numFmtId="0" fontId="7" fillId="16" borderId="10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vertical="center"/>
    </xf>
    <xf numFmtId="0" fontId="8" fillId="16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6" fillId="23" borderId="10" xfId="0" applyFont="1" applyFill="1" applyBorder="1" applyAlignment="1">
      <alignment horizontal="center" vertical="center"/>
    </xf>
    <xf numFmtId="49" fontId="16" fillId="23" borderId="10" xfId="0" applyNumberFormat="1" applyFont="1" applyFill="1" applyBorder="1" applyAlignment="1">
      <alignment horizontal="centerContinuous" vertical="center" wrapText="1"/>
    </xf>
    <xf numFmtId="0" fontId="16" fillId="23" borderId="10" xfId="0" applyFont="1" applyFill="1" applyBorder="1" applyAlignment="1">
      <alignment horizontal="center" vertical="center" wrapText="1"/>
    </xf>
    <xf numFmtId="3" fontId="16" fillId="23" borderId="10" xfId="0" applyNumberFormat="1" applyFont="1" applyFill="1" applyBorder="1" applyAlignment="1">
      <alignment horizontal="right" vertical="center"/>
    </xf>
    <xf numFmtId="3" fontId="16" fillId="23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Continuous" vertical="center"/>
    </xf>
    <xf numFmtId="49" fontId="28" fillId="0" borderId="10" xfId="0" applyNumberFormat="1" applyFont="1" applyBorder="1" applyAlignment="1">
      <alignment horizontal="centerContinuous" vertical="center"/>
    </xf>
    <xf numFmtId="0" fontId="28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25" borderId="1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 vertical="center" wrapText="1"/>
    </xf>
    <xf numFmtId="0" fontId="28" fillId="25" borderId="10" xfId="0" applyNumberFormat="1" applyFont="1" applyFill="1" applyBorder="1" applyAlignment="1" quotePrefix="1">
      <alignment horizontal="center" vertical="center"/>
    </xf>
    <xf numFmtId="177" fontId="29" fillId="25" borderId="10" xfId="40" applyNumberFormat="1" applyFont="1" applyFill="1" applyBorder="1" applyAlignment="1">
      <alignment horizontal="center"/>
    </xf>
    <xf numFmtId="3" fontId="29" fillId="25" borderId="10" xfId="0" applyNumberFormat="1" applyFont="1" applyFill="1" applyBorder="1" applyAlignment="1">
      <alignment horizontal="right"/>
    </xf>
    <xf numFmtId="0" fontId="16" fillId="25" borderId="10" xfId="0" applyFont="1" applyFill="1" applyBorder="1" applyAlignment="1">
      <alignment horizontal="left" vertical="center" wrapText="1"/>
    </xf>
    <xf numFmtId="0" fontId="16" fillId="25" borderId="10" xfId="0" applyNumberFormat="1" applyFont="1" applyFill="1" applyBorder="1" applyAlignment="1" quotePrefix="1">
      <alignment horizontal="center" vertical="center"/>
    </xf>
    <xf numFmtId="177" fontId="16" fillId="25" borderId="10" xfId="40" applyNumberFormat="1" applyFont="1" applyFill="1" applyBorder="1" applyAlignment="1">
      <alignment horizontal="center"/>
    </xf>
    <xf numFmtId="3" fontId="16" fillId="25" borderId="10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 quotePrefix="1">
      <alignment horizontal="centerContinuous" vertical="center"/>
    </xf>
    <xf numFmtId="0" fontId="28" fillId="25" borderId="10" xfId="0" applyFont="1" applyFill="1" applyBorder="1" applyAlignment="1">
      <alignment horizontal="center"/>
    </xf>
    <xf numFmtId="177" fontId="16" fillId="25" borderId="10" xfId="40" applyNumberFormat="1" applyFont="1" applyFill="1" applyBorder="1" applyAlignment="1">
      <alignment horizontal="right"/>
    </xf>
    <xf numFmtId="177" fontId="16" fillId="25" borderId="10" xfId="40" applyNumberFormat="1" applyFont="1" applyFill="1" applyBorder="1" applyAlignment="1">
      <alignment/>
    </xf>
    <xf numFmtId="0" fontId="16" fillId="23" borderId="10" xfId="0" applyFont="1" applyFill="1" applyBorder="1" applyAlignment="1">
      <alignment horizontal="left" vertical="center" wrapText="1"/>
    </xf>
    <xf numFmtId="49" fontId="16" fillId="23" borderId="10" xfId="0" applyNumberFormat="1" applyFont="1" applyFill="1" applyBorder="1" applyAlignment="1" quotePrefix="1">
      <alignment horizontal="centerContinuous" vertical="center"/>
    </xf>
    <xf numFmtId="177" fontId="16" fillId="23" borderId="10" xfId="40" applyNumberFormat="1" applyFont="1" applyFill="1" applyBorder="1" applyAlignment="1">
      <alignment horizontal="center"/>
    </xf>
    <xf numFmtId="3" fontId="16" fillId="23" borderId="10" xfId="0" applyNumberFormat="1" applyFont="1" applyFill="1" applyBorder="1" applyAlignment="1">
      <alignment horizontal="right"/>
    </xf>
    <xf numFmtId="0" fontId="16" fillId="22" borderId="10" xfId="0" applyFont="1" applyFill="1" applyBorder="1" applyAlignment="1">
      <alignment horizontal="left" vertical="center" wrapText="1"/>
    </xf>
    <xf numFmtId="49" fontId="16" fillId="22" borderId="10" xfId="0" applyNumberFormat="1" applyFont="1" applyFill="1" applyBorder="1" applyAlignment="1" quotePrefix="1">
      <alignment horizontal="centerContinuous" vertical="center"/>
    </xf>
    <xf numFmtId="177" fontId="16" fillId="22" borderId="10" xfId="40" applyNumberFormat="1" applyFont="1" applyFill="1" applyBorder="1" applyAlignment="1">
      <alignment horizontal="center"/>
    </xf>
    <xf numFmtId="3" fontId="16" fillId="2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4" fillId="16" borderId="10" xfId="0" applyFont="1" applyFill="1" applyBorder="1" applyAlignment="1">
      <alignment wrapText="1"/>
    </xf>
    <xf numFmtId="3" fontId="4" fillId="16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/>
    </xf>
    <xf numFmtId="173" fontId="0" fillId="24" borderId="10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0" fontId="24" fillId="23" borderId="10" xfId="0" applyFont="1" applyFill="1" applyBorder="1" applyAlignment="1">
      <alignment horizontal="left" wrapText="1"/>
    </xf>
    <xf numFmtId="3" fontId="24" fillId="23" borderId="10" xfId="0" applyNumberFormat="1" applyFont="1" applyFill="1" applyBorder="1" applyAlignment="1">
      <alignment/>
    </xf>
    <xf numFmtId="3" fontId="0" fillId="23" borderId="10" xfId="0" applyNumberFormat="1" applyFill="1" applyBorder="1" applyAlignment="1">
      <alignment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0" fontId="33" fillId="22" borderId="10" xfId="0" applyFont="1" applyFill="1" applyBorder="1" applyAlignment="1">
      <alignment vertical="center" wrapText="1"/>
    </xf>
    <xf numFmtId="3" fontId="33" fillId="22" borderId="10" xfId="0" applyNumberFormat="1" applyFont="1" applyFill="1" applyBorder="1" applyAlignment="1">
      <alignment vertical="center"/>
    </xf>
    <xf numFmtId="3" fontId="34" fillId="16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0" fillId="16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2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11" fillId="22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" fontId="11" fillId="24" borderId="10" xfId="0" applyNumberFormat="1" applyFont="1" applyFill="1" applyBorder="1" applyAlignment="1">
      <alignment vertical="center"/>
    </xf>
    <xf numFmtId="0" fontId="16" fillId="22" borderId="10" xfId="0" applyFont="1" applyFill="1" applyBorder="1" applyAlignment="1">
      <alignment vertical="center" wrapText="1"/>
    </xf>
    <xf numFmtId="3" fontId="16" fillId="22" borderId="13" xfId="0" applyNumberFormat="1" applyFont="1" applyFill="1" applyBorder="1" applyAlignment="1">
      <alignment vertical="center"/>
    </xf>
    <xf numFmtId="1" fontId="4" fillId="22" borderId="1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3" fontId="11" fillId="22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11" fillId="22" borderId="10" xfId="0" applyNumberFormat="1" applyFont="1" applyFill="1" applyBorder="1" applyAlignment="1">
      <alignment horizontal="center" vertical="center"/>
    </xf>
    <xf numFmtId="3" fontId="0" fillId="24" borderId="0" xfId="0" applyNumberFormat="1" applyFill="1" applyBorder="1" applyAlignment="1">
      <alignment vertical="center"/>
    </xf>
    <xf numFmtId="1" fontId="1" fillId="24" borderId="10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/>
    </xf>
    <xf numFmtId="0" fontId="4" fillId="23" borderId="30" xfId="0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 wrapText="1"/>
    </xf>
    <xf numFmtId="0" fontId="21" fillId="0" borderId="30" xfId="0" applyFont="1" applyBorder="1" applyAlignment="1">
      <alignment/>
    </xf>
    <xf numFmtId="0" fontId="39" fillId="0" borderId="31" xfId="0" applyFont="1" applyBorder="1" applyAlignment="1">
      <alignment/>
    </xf>
    <xf numFmtId="0" fontId="4" fillId="0" borderId="14" xfId="0" applyFont="1" applyFill="1" applyBorder="1" applyAlignment="1">
      <alignment/>
    </xf>
    <xf numFmtId="3" fontId="21" fillId="0" borderId="13" xfId="0" applyNumberFormat="1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40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0" fontId="4" fillId="23" borderId="17" xfId="0" applyFont="1" applyFill="1" applyBorder="1" applyAlignment="1">
      <alignment/>
    </xf>
    <xf numFmtId="0" fontId="4" fillId="23" borderId="18" xfId="0" applyFont="1" applyFill="1" applyBorder="1" applyAlignment="1">
      <alignment vertical="center" wrapText="1"/>
    </xf>
    <xf numFmtId="3" fontId="5" fillId="23" borderId="32" xfId="0" applyNumberFormat="1" applyFont="1" applyFill="1" applyBorder="1" applyAlignment="1">
      <alignment vertical="center" wrapText="1"/>
    </xf>
    <xf numFmtId="3" fontId="5" fillId="23" borderId="19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/>
    </xf>
    <xf numFmtId="0" fontId="4" fillId="10" borderId="30" xfId="0" applyFont="1" applyFill="1" applyBorder="1" applyAlignment="1">
      <alignment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185" fontId="4" fillId="0" borderId="14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185" fontId="4" fillId="0" borderId="3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21" fillId="0" borderId="35" xfId="0" applyNumberFormat="1" applyFont="1" applyFill="1" applyBorder="1" applyAlignment="1">
      <alignment vertical="center" wrapText="1"/>
    </xf>
    <xf numFmtId="185" fontId="4" fillId="10" borderId="17" xfId="0" applyNumberFormat="1" applyFont="1" applyFill="1" applyBorder="1" applyAlignment="1">
      <alignment/>
    </xf>
    <xf numFmtId="0" fontId="4" fillId="10" borderId="18" xfId="0" applyFont="1" applyFill="1" applyBorder="1" applyAlignment="1">
      <alignment vertical="center" wrapText="1"/>
    </xf>
    <xf numFmtId="3" fontId="21" fillId="10" borderId="32" xfId="0" applyNumberFormat="1" applyFont="1" applyFill="1" applyBorder="1" applyAlignment="1">
      <alignment vertical="center" wrapText="1"/>
    </xf>
    <xf numFmtId="3" fontId="21" fillId="10" borderId="18" xfId="0" applyNumberFormat="1" applyFont="1" applyFill="1" applyBorder="1" applyAlignment="1">
      <alignment/>
    </xf>
    <xf numFmtId="3" fontId="21" fillId="10" borderId="19" xfId="0" applyNumberFormat="1" applyFont="1" applyFill="1" applyBorder="1" applyAlignment="1">
      <alignment/>
    </xf>
    <xf numFmtId="185" fontId="4" fillId="0" borderId="29" xfId="0" applyNumberFormat="1" applyFont="1" applyFill="1" applyBorder="1" applyAlignment="1">
      <alignment/>
    </xf>
    <xf numFmtId="0" fontId="4" fillId="26" borderId="30" xfId="0" applyFont="1" applyFill="1" applyBorder="1" applyAlignment="1">
      <alignment vertical="center" wrapText="1"/>
    </xf>
    <xf numFmtId="3" fontId="40" fillId="0" borderId="30" xfId="0" applyNumberFormat="1" applyFont="1" applyBorder="1" applyAlignment="1">
      <alignment/>
    </xf>
    <xf numFmtId="3" fontId="40" fillId="0" borderId="31" xfId="0" applyNumberFormat="1" applyFont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185" fontId="4" fillId="0" borderId="34" xfId="0" applyNumberFormat="1" applyFont="1" applyFill="1" applyBorder="1" applyAlignment="1">
      <alignment/>
    </xf>
    <xf numFmtId="185" fontId="4" fillId="26" borderId="17" xfId="0" applyNumberFormat="1" applyFont="1" applyFill="1" applyBorder="1" applyAlignment="1">
      <alignment/>
    </xf>
    <xf numFmtId="0" fontId="4" fillId="26" borderId="18" xfId="0" applyFont="1" applyFill="1" applyBorder="1" applyAlignment="1">
      <alignment vertical="center" wrapText="1"/>
    </xf>
    <xf numFmtId="3" fontId="21" fillId="26" borderId="32" xfId="0" applyNumberFormat="1" applyFont="1" applyFill="1" applyBorder="1" applyAlignment="1">
      <alignment vertical="center" wrapText="1"/>
    </xf>
    <xf numFmtId="3" fontId="21" fillId="26" borderId="19" xfId="0" applyNumberFormat="1" applyFont="1" applyFill="1" applyBorder="1" applyAlignment="1">
      <alignment vertical="center" wrapText="1"/>
    </xf>
    <xf numFmtId="185" fontId="4" fillId="0" borderId="36" xfId="0" applyNumberFormat="1" applyFont="1" applyFill="1" applyBorder="1" applyAlignment="1">
      <alignment/>
    </xf>
    <xf numFmtId="0" fontId="4" fillId="7" borderId="37" xfId="0" applyFont="1" applyFill="1" applyBorder="1" applyAlignment="1">
      <alignment vertical="center" wrapText="1"/>
    </xf>
    <xf numFmtId="3" fontId="21" fillId="0" borderId="38" xfId="0" applyNumberFormat="1" applyFont="1" applyFill="1" applyBorder="1" applyAlignment="1">
      <alignment vertical="center" wrapText="1"/>
    </xf>
    <xf numFmtId="0" fontId="4" fillId="7" borderId="17" xfId="0" applyFont="1" applyFill="1" applyBorder="1" applyAlignment="1">
      <alignment/>
    </xf>
    <xf numFmtId="0" fontId="4" fillId="7" borderId="18" xfId="0" applyFont="1" applyFill="1" applyBorder="1" applyAlignment="1">
      <alignment vertical="center" wrapText="1"/>
    </xf>
    <xf numFmtId="3" fontId="21" fillId="7" borderId="32" xfId="0" applyNumberFormat="1" applyFont="1" applyFill="1" applyBorder="1" applyAlignment="1">
      <alignment vertical="center" wrapText="1"/>
    </xf>
    <xf numFmtId="3" fontId="21" fillId="7" borderId="19" xfId="0" applyNumberFormat="1" applyFont="1" applyFill="1" applyBorder="1" applyAlignment="1">
      <alignment vertical="center" wrapText="1"/>
    </xf>
    <xf numFmtId="3" fontId="21" fillId="19" borderId="27" xfId="0" applyNumberFormat="1" applyFont="1" applyFill="1" applyBorder="1" applyAlignment="1">
      <alignment vertical="center" wrapText="1"/>
    </xf>
    <xf numFmtId="3" fontId="21" fillId="19" borderId="28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9" fontId="24" fillId="22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22" borderId="10" xfId="0" applyFont="1" applyFill="1" applyBorder="1" applyAlignment="1">
      <alignment horizontal="center"/>
    </xf>
    <xf numFmtId="187" fontId="7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7" fontId="4" fillId="22" borderId="10" xfId="0" applyNumberFormat="1" applyFont="1" applyFill="1" applyBorder="1" applyAlignment="1">
      <alignment horizontal="center"/>
    </xf>
    <xf numFmtId="188" fontId="4" fillId="22" borderId="10" xfId="4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187" fontId="4" fillId="22" borderId="10" xfId="0" applyNumberFormat="1" applyFont="1" applyFill="1" applyBorder="1" applyAlignment="1">
      <alignment/>
    </xf>
    <xf numFmtId="187" fontId="4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/>
    </xf>
    <xf numFmtId="188" fontId="0" fillId="0" borderId="10" xfId="40" applyNumberFormat="1" applyFont="1" applyBorder="1" applyAlignment="1">
      <alignment horizontal="center"/>
    </xf>
    <xf numFmtId="188" fontId="4" fillId="22" borderId="10" xfId="40" applyNumberFormat="1" applyFont="1" applyFill="1" applyBorder="1" applyAlignment="1">
      <alignment/>
    </xf>
    <xf numFmtId="177" fontId="4" fillId="0" borderId="10" xfId="4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2" fontId="4" fillId="22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4" fillId="9" borderId="14" xfId="0" applyNumberFormat="1" applyFont="1" applyFill="1" applyBorder="1" applyAlignment="1">
      <alignment vertical="center"/>
    </xf>
    <xf numFmtId="3" fontId="24" fillId="9" borderId="10" xfId="0" applyNumberFormat="1" applyFont="1" applyFill="1" applyBorder="1" applyAlignment="1">
      <alignment vertical="center"/>
    </xf>
    <xf numFmtId="3" fontId="24" fillId="9" borderId="15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 vertical="center" wrapText="1"/>
    </xf>
    <xf numFmtId="3" fontId="4" fillId="24" borderId="14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5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/>
    </xf>
    <xf numFmtId="0" fontId="0" fillId="24" borderId="16" xfId="0" applyFont="1" applyFill="1" applyBorder="1" applyAlignment="1">
      <alignment vertical="center" wrapText="1"/>
    </xf>
    <xf numFmtId="3" fontId="0" fillId="24" borderId="14" xfId="0" applyNumberForma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wrapText="1"/>
    </xf>
    <xf numFmtId="3" fontId="0" fillId="0" borderId="39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2" borderId="13" xfId="0" applyFont="1" applyFill="1" applyBorder="1" applyAlignment="1">
      <alignment horizontal="center" vertical="center" wrapText="1" shrinkToFit="1"/>
    </xf>
    <xf numFmtId="0" fontId="4" fillId="22" borderId="16" xfId="0" applyFont="1" applyFill="1" applyBorder="1" applyAlignment="1">
      <alignment horizontal="center" vertical="center" wrapText="1" shrinkToFit="1"/>
    </xf>
    <xf numFmtId="0" fontId="4" fillId="22" borderId="11" xfId="0" applyFont="1" applyFill="1" applyBorder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16" borderId="13" xfId="0" applyFont="1" applyFill="1" applyBorder="1" applyAlignment="1">
      <alignment horizontal="left" vertical="center"/>
    </xf>
    <xf numFmtId="0" fontId="8" fillId="16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4" fillId="22" borderId="10" xfId="0" applyFont="1" applyFill="1" applyBorder="1" applyAlignment="1">
      <alignment horizontal="left"/>
    </xf>
    <xf numFmtId="0" fontId="4" fillId="22" borderId="13" xfId="0" applyFont="1" applyFill="1" applyBorder="1" applyAlignment="1">
      <alignment horizontal="center" wrapText="1"/>
    </xf>
    <xf numFmtId="0" fontId="4" fillId="22" borderId="16" xfId="0" applyFont="1" applyFill="1" applyBorder="1" applyAlignment="1">
      <alignment horizontal="center" wrapText="1"/>
    </xf>
    <xf numFmtId="0" fontId="4" fillId="22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8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22" borderId="13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4" fontId="9" fillId="0" borderId="13" xfId="0" applyNumberFormat="1" applyFont="1" applyBorder="1" applyAlignment="1">
      <alignment horizontal="right" wrapText="1"/>
    </xf>
    <xf numFmtId="14" fontId="9" fillId="0" borderId="16" xfId="0" applyNumberFormat="1" applyFont="1" applyBorder="1" applyAlignment="1">
      <alignment horizontal="right" wrapText="1"/>
    </xf>
    <xf numFmtId="14" fontId="9" fillId="0" borderId="11" xfId="0" applyNumberFormat="1" applyFont="1" applyBorder="1" applyAlignment="1">
      <alignment horizontal="right" wrapText="1"/>
    </xf>
    <xf numFmtId="14" fontId="0" fillId="0" borderId="16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3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" fillId="22" borderId="13" xfId="0" applyFont="1" applyFill="1" applyBorder="1" applyAlignment="1">
      <alignment horizontal="left"/>
    </xf>
    <xf numFmtId="0" fontId="4" fillId="22" borderId="16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19" borderId="25" xfId="0" applyFont="1" applyFill="1" applyBorder="1" applyAlignment="1">
      <alignment horizontal="left" vertical="center" wrapText="1"/>
    </xf>
    <xf numFmtId="0" fontId="4" fillId="19" borderId="45" xfId="0" applyFont="1" applyFill="1" applyBorder="1" applyAlignment="1">
      <alignment horizontal="left" vertical="center" wrapText="1"/>
    </xf>
    <xf numFmtId="0" fontId="36" fillId="4" borderId="4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7" fillId="11" borderId="10" xfId="0" applyFont="1" applyFill="1" applyBorder="1" applyAlignment="1">
      <alignment horizontal="center" wrapText="1"/>
    </xf>
    <xf numFmtId="0" fontId="37" fillId="11" borderId="12" xfId="0" applyFont="1" applyFill="1" applyBorder="1" applyAlignment="1">
      <alignment horizontal="center" wrapText="1"/>
    </xf>
    <xf numFmtId="0" fontId="38" fillId="11" borderId="12" xfId="0" applyFont="1" applyFill="1" applyBorder="1" applyAlignment="1">
      <alignment horizontal="center" wrapText="1"/>
    </xf>
    <xf numFmtId="0" fontId="38" fillId="11" borderId="39" xfId="0" applyFont="1" applyFill="1" applyBorder="1" applyAlignment="1">
      <alignment horizontal="center" wrapText="1"/>
    </xf>
    <xf numFmtId="0" fontId="21" fillId="11" borderId="12" xfId="0" applyFont="1" applyFill="1" applyBorder="1" applyAlignment="1">
      <alignment horizontal="center"/>
    </xf>
    <xf numFmtId="0" fontId="21" fillId="11" borderId="39" xfId="0" applyFont="1" applyFill="1" applyBorder="1" applyAlignment="1">
      <alignment horizontal="center"/>
    </xf>
    <xf numFmtId="0" fontId="5" fillId="16" borderId="46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left"/>
    </xf>
    <xf numFmtId="0" fontId="24" fillId="9" borderId="16" xfId="0" applyFont="1" applyFill="1" applyBorder="1" applyAlignment="1">
      <alignment horizontal="left"/>
    </xf>
    <xf numFmtId="0" fontId="24" fillId="9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6</xdr:row>
      <xdr:rowOff>9525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23950" y="98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85725</xdr:colOff>
      <xdr:row>96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1569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24</xdr:col>
      <xdr:colOff>323850</xdr:colOff>
      <xdr:row>34</xdr:row>
      <xdr:rowOff>152400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~1\KNYVEL~1\LOCALS~1\Temp\Rar$DIa0.699\2016050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"/>
      <sheetName val="Tartalom"/>
      <sheetName val="99"/>
      <sheetName val="07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Document" dvAspect="DVASPECT_ICON" shapeId="73707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B1">
      <selection activeCell="M9" sqref="M9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6" ht="15.75">
      <c r="A1" s="3"/>
      <c r="B1" s="524" t="s">
        <v>308</v>
      </c>
      <c r="C1" s="524"/>
      <c r="D1" s="524"/>
      <c r="E1" s="524"/>
      <c r="F1" s="524"/>
    </row>
    <row r="2" spans="1:6" ht="15.75">
      <c r="A2" s="3"/>
      <c r="B2" s="507" t="s">
        <v>311</v>
      </c>
      <c r="C2" s="507"/>
      <c r="D2" s="507"/>
      <c r="E2" s="507"/>
      <c r="F2" s="507"/>
    </row>
    <row r="3" spans="1:15" ht="12.75">
      <c r="A3" s="525" t="s">
        <v>312</v>
      </c>
      <c r="B3" s="248" t="s">
        <v>313</v>
      </c>
      <c r="C3" s="518" t="s">
        <v>324</v>
      </c>
      <c r="D3" s="519"/>
      <c r="E3" s="519"/>
      <c r="F3" s="520"/>
      <c r="G3" s="518" t="s">
        <v>325</v>
      </c>
      <c r="H3" s="519"/>
      <c r="I3" s="519"/>
      <c r="J3" s="520"/>
      <c r="K3" s="518" t="s">
        <v>326</v>
      </c>
      <c r="L3" s="519"/>
      <c r="M3" s="519"/>
      <c r="N3" s="519"/>
      <c r="O3" s="520"/>
    </row>
    <row r="4" spans="1:15" ht="38.25">
      <c r="A4" s="525"/>
      <c r="B4" s="521" t="s">
        <v>314</v>
      </c>
      <c r="C4" s="249" t="s">
        <v>315</v>
      </c>
      <c r="D4" s="249" t="s">
        <v>316</v>
      </c>
      <c r="E4" s="249" t="s">
        <v>317</v>
      </c>
      <c r="F4" s="250" t="s">
        <v>318</v>
      </c>
      <c r="G4" s="249" t="s">
        <v>315</v>
      </c>
      <c r="H4" s="249" t="s">
        <v>316</v>
      </c>
      <c r="I4" s="249" t="s">
        <v>317</v>
      </c>
      <c r="J4" s="250" t="s">
        <v>318</v>
      </c>
      <c r="K4" s="249" t="s">
        <v>315</v>
      </c>
      <c r="L4" s="249" t="s">
        <v>316</v>
      </c>
      <c r="M4" s="249" t="s">
        <v>317</v>
      </c>
      <c r="N4" s="249" t="s">
        <v>566</v>
      </c>
      <c r="O4" s="250" t="s">
        <v>318</v>
      </c>
    </row>
    <row r="5" spans="1:15" ht="12.75">
      <c r="A5" s="525"/>
      <c r="B5" s="522"/>
      <c r="C5" s="251" t="s">
        <v>319</v>
      </c>
      <c r="D5" s="251" t="s">
        <v>319</v>
      </c>
      <c r="E5" s="251" t="s">
        <v>320</v>
      </c>
      <c r="F5" s="248" t="s">
        <v>320</v>
      </c>
      <c r="G5" s="251" t="s">
        <v>319</v>
      </c>
      <c r="H5" s="251" t="s">
        <v>319</v>
      </c>
      <c r="I5" s="251" t="s">
        <v>320</v>
      </c>
      <c r="J5" s="248" t="s">
        <v>320</v>
      </c>
      <c r="K5" s="251" t="s">
        <v>319</v>
      </c>
      <c r="L5" s="251" t="s">
        <v>319</v>
      </c>
      <c r="M5" s="251" t="s">
        <v>320</v>
      </c>
      <c r="N5" s="251"/>
      <c r="O5" s="248" t="s">
        <v>320</v>
      </c>
    </row>
    <row r="6" spans="1:15" ht="12.75">
      <c r="A6" s="251" t="s">
        <v>95</v>
      </c>
      <c r="B6" s="252" t="s">
        <v>104</v>
      </c>
      <c r="C6" s="253">
        <v>4</v>
      </c>
      <c r="D6" s="253">
        <v>2</v>
      </c>
      <c r="E6" s="253">
        <v>0</v>
      </c>
      <c r="F6" s="254">
        <f aca="true" t="shared" si="0" ref="F6:F11">SUM(C6:E6)</f>
        <v>6</v>
      </c>
      <c r="G6" s="253">
        <v>4</v>
      </c>
      <c r="H6" s="253">
        <v>2</v>
      </c>
      <c r="I6" s="253"/>
      <c r="J6" s="254">
        <f aca="true" t="shared" si="1" ref="J6:J11">SUM(G6:I6)</f>
        <v>6</v>
      </c>
      <c r="K6" s="253">
        <v>4</v>
      </c>
      <c r="L6" s="253">
        <v>1</v>
      </c>
      <c r="M6" s="253"/>
      <c r="N6" s="253"/>
      <c r="O6" s="254">
        <f>SUM(K6:M6)</f>
        <v>5</v>
      </c>
    </row>
    <row r="7" spans="1:15" ht="12.75">
      <c r="A7" s="255"/>
      <c r="B7" s="252" t="s">
        <v>321</v>
      </c>
      <c r="C7" s="256">
        <v>168</v>
      </c>
      <c r="D7" s="256"/>
      <c r="E7" s="256"/>
      <c r="F7" s="254">
        <f>SUM(C7:E7)</f>
        <v>168</v>
      </c>
      <c r="G7" s="256">
        <v>177</v>
      </c>
      <c r="H7" s="256"/>
      <c r="I7" s="256"/>
      <c r="J7" s="254">
        <f t="shared" si="1"/>
        <v>177</v>
      </c>
      <c r="K7" s="256">
        <v>172</v>
      </c>
      <c r="L7" s="256"/>
      <c r="M7" s="256"/>
      <c r="N7" s="256"/>
      <c r="O7" s="254">
        <f>SUM(K7:M7)</f>
        <v>172</v>
      </c>
    </row>
    <row r="8" spans="1:15" ht="12.75">
      <c r="A8" s="251" t="s">
        <v>96</v>
      </c>
      <c r="B8" s="252" t="s">
        <v>115</v>
      </c>
      <c r="C8" s="256">
        <v>26</v>
      </c>
      <c r="D8" s="256">
        <v>0</v>
      </c>
      <c r="E8" s="256">
        <v>1</v>
      </c>
      <c r="F8" s="254">
        <f t="shared" si="0"/>
        <v>27</v>
      </c>
      <c r="G8" s="256">
        <v>26</v>
      </c>
      <c r="H8" s="256">
        <v>0</v>
      </c>
      <c r="I8" s="256">
        <v>1</v>
      </c>
      <c r="J8" s="254">
        <f t="shared" si="1"/>
        <v>27</v>
      </c>
      <c r="K8" s="256">
        <v>27</v>
      </c>
      <c r="L8" s="256">
        <v>0</v>
      </c>
      <c r="M8" s="256">
        <v>1</v>
      </c>
      <c r="N8" s="256"/>
      <c r="O8" s="254">
        <f>SUM(K8:M8)</f>
        <v>28</v>
      </c>
    </row>
    <row r="9" spans="1:15" ht="12.75">
      <c r="A9" s="251" t="s">
        <v>89</v>
      </c>
      <c r="B9" s="252" t="s">
        <v>108</v>
      </c>
      <c r="C9" s="256">
        <v>35</v>
      </c>
      <c r="D9" s="256">
        <v>0</v>
      </c>
      <c r="E9" s="256">
        <v>0</v>
      </c>
      <c r="F9" s="254">
        <f t="shared" si="0"/>
        <v>35</v>
      </c>
      <c r="G9" s="256">
        <v>24</v>
      </c>
      <c r="H9" s="256">
        <v>0</v>
      </c>
      <c r="I9" s="256">
        <v>0</v>
      </c>
      <c r="J9" s="254">
        <f t="shared" si="1"/>
        <v>24</v>
      </c>
      <c r="K9" s="256">
        <v>24</v>
      </c>
      <c r="L9" s="256">
        <v>0</v>
      </c>
      <c r="M9" s="256">
        <v>0</v>
      </c>
      <c r="N9" s="256"/>
      <c r="O9" s="254">
        <f>SUM(K9:M9)</f>
        <v>24</v>
      </c>
    </row>
    <row r="10" spans="1:15" ht="12.75">
      <c r="A10" s="251" t="s">
        <v>97</v>
      </c>
      <c r="B10" s="252" t="s">
        <v>322</v>
      </c>
      <c r="C10" s="256">
        <v>3</v>
      </c>
      <c r="D10" s="257">
        <v>0</v>
      </c>
      <c r="E10" s="257">
        <v>0</v>
      </c>
      <c r="F10" s="254">
        <f t="shared" si="0"/>
        <v>3</v>
      </c>
      <c r="G10" s="256">
        <v>3</v>
      </c>
      <c r="H10" s="257">
        <v>0</v>
      </c>
      <c r="I10" s="257">
        <v>0</v>
      </c>
      <c r="J10" s="254">
        <f t="shared" si="1"/>
        <v>3</v>
      </c>
      <c r="K10" s="256">
        <v>2</v>
      </c>
      <c r="L10" s="257">
        <v>0</v>
      </c>
      <c r="M10" s="257">
        <v>0</v>
      </c>
      <c r="N10" s="257">
        <v>2</v>
      </c>
      <c r="O10" s="254">
        <f>SUM(K10:N10)</f>
        <v>4</v>
      </c>
    </row>
    <row r="11" spans="1:15" ht="12.75">
      <c r="A11" s="523" t="s">
        <v>323</v>
      </c>
      <c r="B11" s="523"/>
      <c r="C11" s="254">
        <f>SUM(C6:C10)</f>
        <v>236</v>
      </c>
      <c r="D11" s="254">
        <f>SUM(D6:D10)</f>
        <v>2</v>
      </c>
      <c r="E11" s="254">
        <f>SUM(E6:E10)</f>
        <v>1</v>
      </c>
      <c r="F11" s="254">
        <f t="shared" si="0"/>
        <v>239</v>
      </c>
      <c r="G11" s="254">
        <f>SUM(G6:G10)</f>
        <v>234</v>
      </c>
      <c r="H11" s="254">
        <f>SUM(H6:H10)</f>
        <v>2</v>
      </c>
      <c r="I11" s="254">
        <f>SUM(I6:I10)</f>
        <v>1</v>
      </c>
      <c r="J11" s="254">
        <f t="shared" si="1"/>
        <v>237</v>
      </c>
      <c r="K11" s="254">
        <f>SUM(K6:K10)</f>
        <v>229</v>
      </c>
      <c r="L11" s="254">
        <f>SUM(L6:L10)</f>
        <v>1</v>
      </c>
      <c r="M11" s="254">
        <f>SUM(M6:M10)</f>
        <v>1</v>
      </c>
      <c r="N11" s="254">
        <f>SUM(N10)</f>
        <v>2</v>
      </c>
      <c r="O11" s="254">
        <f>SUM(O6:O10)</f>
        <v>233</v>
      </c>
    </row>
  </sheetData>
  <sheetProtection/>
  <mergeCells count="8">
    <mergeCell ref="K3:O3"/>
    <mergeCell ref="B4:B5"/>
    <mergeCell ref="A11:B11"/>
    <mergeCell ref="B1:F1"/>
    <mergeCell ref="B2:F2"/>
    <mergeCell ref="A3:A5"/>
    <mergeCell ref="C3:F3"/>
    <mergeCell ref="G3:J3"/>
  </mergeCells>
  <printOptions/>
  <pageMargins left="0.7" right="0.7" top="0.75" bottom="0.75" header="0.3" footer="0.3"/>
  <pageSetup horizontalDpi="600" verticalDpi="600" orientation="landscape" paperSize="9" scale="81" r:id="rId1"/>
  <headerFooter alignWithMargins="0">
    <oddHeader>&amp;L6. melléklet a 2/2015. (II.20.) önk. rendelethez ezer Ft
&amp;R8 melléklet a 8/2016. (V.20.) önk. rendelethez ezer Ft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2"/>
  <sheetViews>
    <sheetView workbookViewId="0" topLeftCell="A1">
      <selection activeCell="D12" sqref="D12:G12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7109375" style="0" customWidth="1"/>
  </cols>
  <sheetData>
    <row r="1" spans="1:7" ht="12.75">
      <c r="A1" s="502" t="s">
        <v>469</v>
      </c>
      <c r="B1" s="502"/>
      <c r="C1" s="502"/>
      <c r="D1" s="502"/>
      <c r="E1" s="502"/>
      <c r="F1" s="502"/>
      <c r="G1" s="502"/>
    </row>
    <row r="2" spans="1:7" ht="12.75" customHeight="1">
      <c r="A2" s="502"/>
      <c r="B2" s="502"/>
      <c r="C2" s="502"/>
      <c r="D2" s="502"/>
      <c r="E2" s="502"/>
      <c r="F2" s="502"/>
      <c r="G2" s="502"/>
    </row>
    <row r="3" spans="1:7" ht="12.75">
      <c r="A3" s="502"/>
      <c r="B3" s="502"/>
      <c r="C3" s="502"/>
      <c r="D3" s="502"/>
      <c r="E3" s="502"/>
      <c r="F3" s="502"/>
      <c r="G3" s="502"/>
    </row>
    <row r="4" spans="1:7" ht="12.75">
      <c r="A4" s="527" t="s">
        <v>470</v>
      </c>
      <c r="B4" s="528"/>
      <c r="C4" s="528"/>
      <c r="D4" s="528"/>
      <c r="E4" s="528"/>
      <c r="F4" s="528"/>
      <c r="G4" s="528"/>
    </row>
    <row r="5" spans="1:7" ht="12.75">
      <c r="A5" s="527" t="s">
        <v>471</v>
      </c>
      <c r="B5" s="528"/>
      <c r="C5" s="528"/>
      <c r="D5" s="528"/>
      <c r="E5" s="528"/>
      <c r="F5" s="528"/>
      <c r="G5" s="528"/>
    </row>
    <row r="6" spans="1:7" ht="12.75">
      <c r="A6" s="529" t="s">
        <v>346</v>
      </c>
      <c r="B6" s="529"/>
      <c r="C6" s="529"/>
      <c r="D6" s="529"/>
      <c r="E6" s="529"/>
      <c r="F6" s="529"/>
      <c r="G6" s="529"/>
    </row>
    <row r="7" spans="1:7" ht="12.75">
      <c r="A7" s="529"/>
      <c r="B7" s="529"/>
      <c r="C7" s="529"/>
      <c r="D7" s="529"/>
      <c r="E7" s="529"/>
      <c r="F7" s="529"/>
      <c r="G7" s="529"/>
    </row>
    <row r="8" spans="1:7" ht="12.75">
      <c r="A8" s="526"/>
      <c r="B8" s="526"/>
      <c r="C8" s="526"/>
      <c r="D8" s="526"/>
      <c r="E8" s="526"/>
      <c r="F8" s="526"/>
      <c r="G8" s="526"/>
    </row>
    <row r="10" spans="1:7" ht="12.75">
      <c r="A10" s="530" t="s">
        <v>472</v>
      </c>
      <c r="B10" s="530"/>
      <c r="C10" s="530"/>
      <c r="D10" s="531" t="s">
        <v>474</v>
      </c>
      <c r="E10" s="532"/>
      <c r="F10" s="532"/>
      <c r="G10" s="533"/>
    </row>
    <row r="11" spans="1:7" ht="12.75">
      <c r="A11" s="534" t="s">
        <v>475</v>
      </c>
      <c r="B11" s="534"/>
      <c r="C11" s="534"/>
      <c r="D11" s="535" t="s">
        <v>476</v>
      </c>
      <c r="E11" s="535"/>
      <c r="F11" s="535"/>
      <c r="G11" s="535"/>
    </row>
    <row r="12" spans="1:7" ht="12.75">
      <c r="A12" s="537" t="s">
        <v>477</v>
      </c>
      <c r="B12" s="537"/>
      <c r="C12" s="537"/>
      <c r="D12" s="538" t="s">
        <v>478</v>
      </c>
      <c r="E12" s="539"/>
      <c r="F12" s="539"/>
      <c r="G12" s="540"/>
    </row>
    <row r="13" spans="1:7" ht="12.75">
      <c r="A13" s="541" t="s">
        <v>479</v>
      </c>
      <c r="B13" s="542"/>
      <c r="C13" s="543"/>
      <c r="D13" s="544" t="s">
        <v>480</v>
      </c>
      <c r="E13" s="542"/>
      <c r="F13" s="542"/>
      <c r="G13" s="543"/>
    </row>
    <row r="14" spans="1:7" ht="12.75">
      <c r="A14" s="541" t="s">
        <v>481</v>
      </c>
      <c r="B14" s="542"/>
      <c r="C14" s="543"/>
      <c r="D14" s="544" t="s">
        <v>482</v>
      </c>
      <c r="E14" s="542"/>
      <c r="F14" s="542"/>
      <c r="G14" s="543"/>
    </row>
    <row r="15" spans="1:7" ht="12.75">
      <c r="A15" s="545"/>
      <c r="B15" s="545"/>
      <c r="C15" s="545"/>
      <c r="D15" s="545"/>
      <c r="E15" s="545"/>
      <c r="F15" s="545"/>
      <c r="G15" s="545"/>
    </row>
    <row r="16" spans="1:7" ht="12.75">
      <c r="A16" s="546" t="s">
        <v>483</v>
      </c>
      <c r="B16" s="546"/>
      <c r="C16" s="546"/>
      <c r="D16" s="436" t="s">
        <v>484</v>
      </c>
      <c r="E16" s="436" t="s">
        <v>485</v>
      </c>
      <c r="F16" s="436">
        <v>2016</v>
      </c>
      <c r="G16" s="436" t="s">
        <v>253</v>
      </c>
    </row>
    <row r="17" spans="1:7" ht="12.75">
      <c r="A17" s="536" t="s">
        <v>486</v>
      </c>
      <c r="B17" s="536"/>
      <c r="C17" s="536"/>
      <c r="D17" s="437">
        <v>2154.775</v>
      </c>
      <c r="E17" s="437">
        <v>254</v>
      </c>
      <c r="F17" s="437">
        <v>0</v>
      </c>
      <c r="G17" s="438">
        <f>SUM(D17:F17)</f>
        <v>2408.775</v>
      </c>
    </row>
    <row r="18" spans="1:7" ht="12.75">
      <c r="A18" s="536" t="s">
        <v>487</v>
      </c>
      <c r="B18" s="536"/>
      <c r="C18" s="536"/>
      <c r="D18" s="437">
        <v>0</v>
      </c>
      <c r="E18" s="437">
        <v>0</v>
      </c>
      <c r="F18" s="437">
        <v>0</v>
      </c>
      <c r="G18" s="438">
        <f>SUM(D18:F18)</f>
        <v>0</v>
      </c>
    </row>
    <row r="19" spans="1:7" ht="12.75">
      <c r="A19" s="536" t="s">
        <v>488</v>
      </c>
      <c r="B19" s="536"/>
      <c r="C19" s="536"/>
      <c r="D19" s="437">
        <v>1122.68</v>
      </c>
      <c r="E19" s="437">
        <v>23298.117</v>
      </c>
      <c r="F19" s="437">
        <v>0</v>
      </c>
      <c r="G19" s="438">
        <f>SUM(D19:F19)</f>
        <v>24420.797</v>
      </c>
    </row>
    <row r="20" spans="1:7" ht="12.75">
      <c r="A20" s="536" t="s">
        <v>489</v>
      </c>
      <c r="B20" s="536"/>
      <c r="C20" s="536"/>
      <c r="D20" s="437">
        <v>0</v>
      </c>
      <c r="E20" s="437">
        <v>0</v>
      </c>
      <c r="F20" s="437">
        <v>0</v>
      </c>
      <c r="G20" s="438">
        <f>SUM(D20:F20)</f>
        <v>0</v>
      </c>
    </row>
    <row r="21" spans="1:7" ht="12.75">
      <c r="A21" s="536" t="s">
        <v>490</v>
      </c>
      <c r="B21" s="536"/>
      <c r="C21" s="536"/>
      <c r="D21" s="437">
        <v>99.06</v>
      </c>
      <c r="E21" s="437">
        <v>2055.716</v>
      </c>
      <c r="F21" s="437">
        <v>0</v>
      </c>
      <c r="G21" s="438">
        <f>SUM(D21:F21)</f>
        <v>2154.776</v>
      </c>
    </row>
    <row r="22" spans="1:7" ht="12.75">
      <c r="A22" s="549"/>
      <c r="B22" s="549"/>
      <c r="C22" s="549"/>
      <c r="D22" s="439"/>
      <c r="E22" s="439"/>
      <c r="F22" s="439"/>
      <c r="G22" s="282"/>
    </row>
    <row r="23" spans="1:7" ht="12.75">
      <c r="A23" s="546" t="s">
        <v>491</v>
      </c>
      <c r="B23" s="546"/>
      <c r="C23" s="546"/>
      <c r="D23" s="440">
        <f>SUM(D17:D22)</f>
        <v>3376.515</v>
      </c>
      <c r="E23" s="441">
        <f>SUM(E17:E22)</f>
        <v>25607.833</v>
      </c>
      <c r="F23" s="440">
        <f>SUM(F17:F22)</f>
        <v>0</v>
      </c>
      <c r="G23" s="440">
        <f>SUM(G17:G22)</f>
        <v>28984.347999999998</v>
      </c>
    </row>
    <row r="24" spans="1:7" ht="12.75">
      <c r="A24" s="550"/>
      <c r="B24" s="551"/>
      <c r="C24" s="552"/>
      <c r="D24" s="1"/>
      <c r="E24" s="1"/>
      <c r="F24" s="1"/>
      <c r="G24" s="1"/>
    </row>
    <row r="25" spans="1:7" ht="12.75">
      <c r="A25" s="546" t="s">
        <v>492</v>
      </c>
      <c r="B25" s="546"/>
      <c r="C25" s="546"/>
      <c r="D25" s="436" t="s">
        <v>484</v>
      </c>
      <c r="E25" s="436" t="s">
        <v>485</v>
      </c>
      <c r="F25" s="436">
        <v>2016</v>
      </c>
      <c r="G25" s="436" t="s">
        <v>253</v>
      </c>
    </row>
    <row r="26" spans="1:7" ht="12.75">
      <c r="A26" s="537" t="s">
        <v>493</v>
      </c>
      <c r="B26" s="537"/>
      <c r="C26" s="537"/>
      <c r="D26" s="442">
        <v>0</v>
      </c>
      <c r="E26" s="442">
        <v>0</v>
      </c>
      <c r="F26" s="442">
        <v>0</v>
      </c>
      <c r="G26" s="438">
        <f>SUM(D26:F26)</f>
        <v>0</v>
      </c>
    </row>
    <row r="27" spans="1:7" ht="12.75">
      <c r="A27" s="537" t="s">
        <v>494</v>
      </c>
      <c r="B27" s="537"/>
      <c r="C27" s="537"/>
      <c r="D27" s="442">
        <v>3797.107</v>
      </c>
      <c r="E27" s="442">
        <v>21516.941</v>
      </c>
      <c r="F27" s="442">
        <v>0</v>
      </c>
      <c r="G27" s="438">
        <f>SUM(D27:F27)</f>
        <v>25314.048</v>
      </c>
    </row>
    <row r="28" spans="1:7" ht="12.75">
      <c r="A28" s="537" t="s">
        <v>495</v>
      </c>
      <c r="B28" s="537"/>
      <c r="C28" s="537"/>
      <c r="D28" s="442">
        <v>3416.3</v>
      </c>
      <c r="E28" s="442">
        <v>254</v>
      </c>
      <c r="F28" s="442">
        <v>0</v>
      </c>
      <c r="G28" s="438">
        <f>SUM(D28:F28)</f>
        <v>3670.3</v>
      </c>
    </row>
    <row r="29" spans="1:7" ht="12.75">
      <c r="A29" s="537" t="s">
        <v>496</v>
      </c>
      <c r="B29" s="537"/>
      <c r="C29" s="537"/>
      <c r="D29" s="442">
        <v>0</v>
      </c>
      <c r="E29" s="442">
        <v>0</v>
      </c>
      <c r="F29" s="442">
        <v>0</v>
      </c>
      <c r="G29" s="438">
        <f>SUM(D29:F29)</f>
        <v>0</v>
      </c>
    </row>
    <row r="30" spans="1:7" ht="12.75">
      <c r="A30" s="550"/>
      <c r="B30" s="551"/>
      <c r="C30" s="552"/>
      <c r="D30" s="443"/>
      <c r="E30" s="443"/>
      <c r="F30" s="443"/>
      <c r="G30" s="438"/>
    </row>
    <row r="31" spans="1:7" ht="12.75">
      <c r="A31" s="546" t="s">
        <v>497</v>
      </c>
      <c r="B31" s="546"/>
      <c r="C31" s="546"/>
      <c r="D31" s="440">
        <f>SUM(D26:D29)</f>
        <v>7213.407</v>
      </c>
      <c r="E31" s="441">
        <f>SUM(E26:E29)</f>
        <v>21770.941</v>
      </c>
      <c r="F31" s="440">
        <f>SUM(F26:F29)</f>
        <v>0</v>
      </c>
      <c r="G31" s="440">
        <f>SUM(G26:G29)</f>
        <v>28984.347999999998</v>
      </c>
    </row>
    <row r="32" spans="1:7" ht="12.75">
      <c r="A32" s="547" t="s">
        <v>498</v>
      </c>
      <c r="B32" s="548"/>
      <c r="C32" s="548"/>
      <c r="D32" s="548"/>
      <c r="E32" s="548"/>
      <c r="F32" s="548"/>
      <c r="G32" s="548"/>
    </row>
    <row r="33" spans="1:7" ht="12.75">
      <c r="A33" s="444"/>
      <c r="B33" s="445"/>
      <c r="C33" s="445"/>
      <c r="D33" s="445"/>
      <c r="E33" s="445"/>
      <c r="F33" s="445"/>
      <c r="G33" s="445"/>
    </row>
    <row r="35" spans="1:7" ht="12.75">
      <c r="A35" s="530" t="s">
        <v>472</v>
      </c>
      <c r="B35" s="530"/>
      <c r="C35" s="530"/>
      <c r="D35" s="531" t="s">
        <v>499</v>
      </c>
      <c r="E35" s="532"/>
      <c r="F35" s="532"/>
      <c r="G35" s="533"/>
    </row>
    <row r="36" spans="1:7" ht="12.75">
      <c r="A36" s="534" t="s">
        <v>475</v>
      </c>
      <c r="B36" s="534"/>
      <c r="C36" s="534"/>
      <c r="D36" s="535" t="s">
        <v>500</v>
      </c>
      <c r="E36" s="535"/>
      <c r="F36" s="535"/>
      <c r="G36" s="535"/>
    </row>
    <row r="37" spans="1:7" ht="12.75">
      <c r="A37" s="537" t="s">
        <v>477</v>
      </c>
      <c r="B37" s="537"/>
      <c r="C37" s="537"/>
      <c r="D37" s="538" t="s">
        <v>501</v>
      </c>
      <c r="E37" s="539"/>
      <c r="F37" s="539"/>
      <c r="G37" s="540"/>
    </row>
    <row r="38" spans="1:7" ht="12.75">
      <c r="A38" s="541" t="s">
        <v>479</v>
      </c>
      <c r="B38" s="542"/>
      <c r="C38" s="543"/>
      <c r="D38" s="544" t="s">
        <v>502</v>
      </c>
      <c r="E38" s="542"/>
      <c r="F38" s="542"/>
      <c r="G38" s="543"/>
    </row>
    <row r="39" spans="1:7" ht="12.75">
      <c r="A39" s="541" t="s">
        <v>481</v>
      </c>
      <c r="B39" s="542"/>
      <c r="C39" s="543"/>
      <c r="D39" s="544" t="s">
        <v>503</v>
      </c>
      <c r="E39" s="542"/>
      <c r="F39" s="542"/>
      <c r="G39" s="543"/>
    </row>
    <row r="40" spans="1:7" ht="12.75">
      <c r="A40" s="545"/>
      <c r="B40" s="545"/>
      <c r="C40" s="545"/>
      <c r="D40" s="545"/>
      <c r="E40" s="545"/>
      <c r="F40" s="545"/>
      <c r="G40" s="545"/>
    </row>
    <row r="41" spans="1:7" ht="12.75">
      <c r="A41" s="546" t="s">
        <v>483</v>
      </c>
      <c r="B41" s="546"/>
      <c r="C41" s="546"/>
      <c r="D41" s="436" t="s">
        <v>504</v>
      </c>
      <c r="E41" s="436">
        <v>2015</v>
      </c>
      <c r="F41" s="436">
        <v>2016</v>
      </c>
      <c r="G41" s="436" t="s">
        <v>253</v>
      </c>
    </row>
    <row r="42" spans="1:7" ht="12.75">
      <c r="A42" s="537" t="s">
        <v>486</v>
      </c>
      <c r="B42" s="537"/>
      <c r="C42" s="537"/>
      <c r="D42" s="442">
        <v>1438.62</v>
      </c>
      <c r="E42" s="442">
        <v>9235.098</v>
      </c>
      <c r="F42" s="442">
        <v>0</v>
      </c>
      <c r="G42" s="438">
        <f>SUM(D42:F42)</f>
        <v>10673.718</v>
      </c>
    </row>
    <row r="43" spans="1:7" ht="12.75">
      <c r="A43" s="537" t="s">
        <v>487</v>
      </c>
      <c r="B43" s="537"/>
      <c r="C43" s="537"/>
      <c r="D43" s="442">
        <v>0</v>
      </c>
      <c r="E43" s="442">
        <v>0</v>
      </c>
      <c r="F43" s="442">
        <v>0</v>
      </c>
      <c r="G43" s="438">
        <f>SUM(D43:F43)</f>
        <v>0</v>
      </c>
    </row>
    <row r="44" spans="1:7" ht="12.75">
      <c r="A44" s="537" t="s">
        <v>488</v>
      </c>
      <c r="B44" s="537"/>
      <c r="C44" s="537"/>
      <c r="D44" s="442">
        <v>15886.48</v>
      </c>
      <c r="E44" s="442">
        <v>177542.472</v>
      </c>
      <c r="F44" s="442">
        <v>0</v>
      </c>
      <c r="G44" s="438">
        <f>SUM(D44:F44)</f>
        <v>193428.95200000002</v>
      </c>
    </row>
    <row r="45" spans="1:7" ht="12.75">
      <c r="A45" s="537" t="s">
        <v>489</v>
      </c>
      <c r="B45" s="537"/>
      <c r="C45" s="537"/>
      <c r="D45" s="442">
        <v>0</v>
      </c>
      <c r="E45" s="442">
        <v>0</v>
      </c>
      <c r="F45" s="442">
        <v>0</v>
      </c>
      <c r="G45" s="438">
        <f>SUM(D45:F45)</f>
        <v>0</v>
      </c>
    </row>
    <row r="46" spans="1:7" ht="12.75">
      <c r="A46" s="537" t="s">
        <v>505</v>
      </c>
      <c r="B46" s="537"/>
      <c r="C46" s="537"/>
      <c r="D46" s="442">
        <v>0</v>
      </c>
      <c r="E46" s="442">
        <v>0</v>
      </c>
      <c r="F46" s="442">
        <v>0</v>
      </c>
      <c r="G46" s="438">
        <v>0</v>
      </c>
    </row>
    <row r="47" spans="1:7" ht="12.75">
      <c r="A47" s="545"/>
      <c r="B47" s="545"/>
      <c r="C47" s="545"/>
      <c r="D47" s="1"/>
      <c r="E47" s="1"/>
      <c r="F47" s="1"/>
      <c r="G47" s="282"/>
    </row>
    <row r="48" spans="1:7" ht="12.75">
      <c r="A48" s="546" t="s">
        <v>491</v>
      </c>
      <c r="B48" s="546"/>
      <c r="C48" s="546"/>
      <c r="D48" s="440">
        <f>SUM(D42:D47)</f>
        <v>17325.1</v>
      </c>
      <c r="E48" s="441">
        <f>SUM(E42:E47)</f>
        <v>186777.57</v>
      </c>
      <c r="F48" s="440">
        <f>SUM(F42:F47)</f>
        <v>0</v>
      </c>
      <c r="G48" s="440">
        <f>SUM(G42:G47)</f>
        <v>204102.67</v>
      </c>
    </row>
    <row r="49" spans="1:7" ht="12.75">
      <c r="A49" s="550"/>
      <c r="B49" s="551"/>
      <c r="C49" s="552"/>
      <c r="D49" s="1"/>
      <c r="E49" s="1"/>
      <c r="F49" s="1"/>
      <c r="G49" s="1"/>
    </row>
    <row r="50" spans="1:7" ht="12.75">
      <c r="A50" s="546" t="s">
        <v>492</v>
      </c>
      <c r="B50" s="546"/>
      <c r="C50" s="546"/>
      <c r="D50" s="436" t="s">
        <v>504</v>
      </c>
      <c r="E50" s="436">
        <v>2015</v>
      </c>
      <c r="F50" s="436">
        <v>2016</v>
      </c>
      <c r="G50" s="436" t="s">
        <v>253</v>
      </c>
    </row>
    <row r="51" spans="1:7" ht="12.75">
      <c r="A51" s="537" t="s">
        <v>493</v>
      </c>
      <c r="B51" s="537"/>
      <c r="C51" s="537"/>
      <c r="D51" s="442">
        <v>0</v>
      </c>
      <c r="E51" s="442">
        <v>0</v>
      </c>
      <c r="F51" s="442">
        <v>0</v>
      </c>
      <c r="G51" s="438">
        <f>SUM(D51:F51)</f>
        <v>0</v>
      </c>
    </row>
    <row r="52" spans="1:7" ht="12.75">
      <c r="A52" s="537" t="s">
        <v>494</v>
      </c>
      <c r="B52" s="537"/>
      <c r="C52" s="537"/>
      <c r="D52" s="442">
        <v>0</v>
      </c>
      <c r="E52" s="442">
        <v>168662.168</v>
      </c>
      <c r="F52" s="442">
        <v>0</v>
      </c>
      <c r="G52" s="438">
        <f>SUM(E52:F52)</f>
        <v>168662.168</v>
      </c>
    </row>
    <row r="53" spans="1:7" ht="12.75">
      <c r="A53" s="537" t="s">
        <v>495</v>
      </c>
      <c r="B53" s="537"/>
      <c r="C53" s="537"/>
      <c r="D53" s="442">
        <v>17325.1</v>
      </c>
      <c r="E53" s="442">
        <v>18115.401</v>
      </c>
      <c r="F53" s="442">
        <v>0</v>
      </c>
      <c r="G53" s="438">
        <f>SUM(D53:F53)</f>
        <v>35440.501000000004</v>
      </c>
    </row>
    <row r="54" spans="1:7" ht="12.75">
      <c r="A54" s="537" t="s">
        <v>496</v>
      </c>
      <c r="B54" s="537"/>
      <c r="C54" s="537"/>
      <c r="D54" s="442">
        <v>0</v>
      </c>
      <c r="E54" s="442">
        <v>0</v>
      </c>
      <c r="F54" s="442">
        <v>0</v>
      </c>
      <c r="G54" s="438">
        <f>SUM(D54:F54)</f>
        <v>0</v>
      </c>
    </row>
    <row r="55" spans="1:7" ht="12.75">
      <c r="A55" s="550"/>
      <c r="B55" s="551"/>
      <c r="C55" s="552"/>
      <c r="D55" s="443"/>
      <c r="E55" s="443"/>
      <c r="F55" s="443"/>
      <c r="G55" s="438"/>
    </row>
    <row r="56" spans="1:7" ht="12.75">
      <c r="A56" s="546" t="s">
        <v>497</v>
      </c>
      <c r="B56" s="546"/>
      <c r="C56" s="546"/>
      <c r="D56" s="440">
        <f>SUM(D51:D54)</f>
        <v>17325.1</v>
      </c>
      <c r="E56" s="441">
        <f>SUM(E51:E54)</f>
        <v>186777.56900000002</v>
      </c>
      <c r="F56" s="440">
        <f>SUM(F51:F54)</f>
        <v>0</v>
      </c>
      <c r="G56" s="440">
        <f>SUM(G51:G54)</f>
        <v>204102.669</v>
      </c>
    </row>
    <row r="57" spans="1:7" ht="12.75">
      <c r="A57" s="547" t="s">
        <v>506</v>
      </c>
      <c r="B57" s="548"/>
      <c r="C57" s="548"/>
      <c r="D57" s="548"/>
      <c r="E57" s="548"/>
      <c r="F57" s="548"/>
      <c r="G57" s="548"/>
    </row>
    <row r="61" spans="1:7" ht="12.75">
      <c r="A61" s="530" t="s">
        <v>472</v>
      </c>
      <c r="B61" s="530"/>
      <c r="C61" s="530"/>
      <c r="D61" s="531" t="s">
        <v>507</v>
      </c>
      <c r="E61" s="532"/>
      <c r="F61" s="532"/>
      <c r="G61" s="533"/>
    </row>
    <row r="62" spans="1:7" ht="12.75">
      <c r="A62" s="534" t="s">
        <v>475</v>
      </c>
      <c r="B62" s="534"/>
      <c r="C62" s="534"/>
      <c r="D62" s="535" t="s">
        <v>508</v>
      </c>
      <c r="E62" s="535"/>
      <c r="F62" s="535"/>
      <c r="G62" s="535"/>
    </row>
    <row r="63" spans="1:7" ht="12.75">
      <c r="A63" s="537" t="s">
        <v>477</v>
      </c>
      <c r="B63" s="537"/>
      <c r="C63" s="537"/>
      <c r="D63" s="538" t="s">
        <v>509</v>
      </c>
      <c r="E63" s="539"/>
      <c r="F63" s="539"/>
      <c r="G63" s="540"/>
    </row>
    <row r="64" spans="1:7" ht="12.75">
      <c r="A64" s="541" t="s">
        <v>510</v>
      </c>
      <c r="B64" s="542"/>
      <c r="C64" s="543"/>
      <c r="D64" s="544" t="s">
        <v>511</v>
      </c>
      <c r="E64" s="542"/>
      <c r="F64" s="542"/>
      <c r="G64" s="543"/>
    </row>
    <row r="65" spans="1:7" ht="12.75">
      <c r="A65" s="541"/>
      <c r="B65" s="542"/>
      <c r="C65" s="543"/>
      <c r="D65" s="553" t="s">
        <v>512</v>
      </c>
      <c r="E65" s="554"/>
      <c r="F65" s="554"/>
      <c r="G65" s="555"/>
    </row>
    <row r="69" spans="1:7" ht="12.75">
      <c r="A69" s="530" t="s">
        <v>472</v>
      </c>
      <c r="B69" s="530"/>
      <c r="C69" s="530"/>
      <c r="D69" s="531" t="s">
        <v>513</v>
      </c>
      <c r="E69" s="532"/>
      <c r="F69" s="532"/>
      <c r="G69" s="533"/>
    </row>
    <row r="70" spans="1:7" ht="12.75">
      <c r="A70" s="534" t="s">
        <v>475</v>
      </c>
      <c r="B70" s="534"/>
      <c r="C70" s="534"/>
      <c r="D70" s="535" t="s">
        <v>514</v>
      </c>
      <c r="E70" s="535"/>
      <c r="F70" s="535"/>
      <c r="G70" s="535"/>
    </row>
    <row r="71" spans="1:7" ht="12.75">
      <c r="A71" s="537" t="s">
        <v>477</v>
      </c>
      <c r="B71" s="537"/>
      <c r="C71" s="537"/>
      <c r="D71" s="538" t="s">
        <v>515</v>
      </c>
      <c r="E71" s="539"/>
      <c r="F71" s="539"/>
      <c r="G71" s="540"/>
    </row>
    <row r="72" spans="1:7" ht="12.75">
      <c r="A72" s="541" t="s">
        <v>510</v>
      </c>
      <c r="B72" s="542"/>
      <c r="C72" s="543"/>
      <c r="D72" s="544" t="s">
        <v>516</v>
      </c>
      <c r="E72" s="542"/>
      <c r="F72" s="542"/>
      <c r="G72" s="543"/>
    </row>
    <row r="73" spans="1:7" ht="12.75">
      <c r="A73" s="541"/>
      <c r="B73" s="542"/>
      <c r="C73" s="543"/>
      <c r="D73" s="553" t="s">
        <v>517</v>
      </c>
      <c r="E73" s="554"/>
      <c r="F73" s="554"/>
      <c r="G73" s="555"/>
    </row>
    <row r="77" spans="1:7" ht="12.75">
      <c r="A77" s="556" t="s">
        <v>472</v>
      </c>
      <c r="B77" s="557"/>
      <c r="C77" s="558"/>
      <c r="D77" s="531" t="s">
        <v>518</v>
      </c>
      <c r="E77" s="532"/>
      <c r="F77" s="532"/>
      <c r="G77" s="533"/>
    </row>
    <row r="78" spans="1:7" ht="12.75">
      <c r="A78" s="534" t="s">
        <v>475</v>
      </c>
      <c r="B78" s="534"/>
      <c r="C78" s="534"/>
      <c r="D78" s="535" t="s">
        <v>519</v>
      </c>
      <c r="E78" s="535"/>
      <c r="F78" s="535"/>
      <c r="G78" s="535"/>
    </row>
    <row r="79" spans="1:7" ht="12.75">
      <c r="A79" s="537" t="s">
        <v>477</v>
      </c>
      <c r="B79" s="537"/>
      <c r="C79" s="537"/>
      <c r="D79" s="538" t="s">
        <v>520</v>
      </c>
      <c r="E79" s="539"/>
      <c r="F79" s="539"/>
      <c r="G79" s="540"/>
    </row>
    <row r="80" spans="1:7" ht="12.75">
      <c r="A80" s="541" t="s">
        <v>479</v>
      </c>
      <c r="B80" s="542"/>
      <c r="C80" s="543"/>
      <c r="D80" s="544" t="s">
        <v>521</v>
      </c>
      <c r="E80" s="542"/>
      <c r="F80" s="542"/>
      <c r="G80" s="543"/>
    </row>
    <row r="81" spans="1:7" ht="12.75">
      <c r="A81" s="541" t="s">
        <v>481</v>
      </c>
      <c r="B81" s="542"/>
      <c r="C81" s="543"/>
      <c r="D81" s="544" t="s">
        <v>522</v>
      </c>
      <c r="E81" s="542"/>
      <c r="F81" s="542"/>
      <c r="G81" s="543"/>
    </row>
    <row r="82" spans="1:7" ht="12.75">
      <c r="A82" s="545"/>
      <c r="B82" s="545"/>
      <c r="C82" s="545"/>
      <c r="D82" s="545"/>
      <c r="E82" s="545"/>
      <c r="F82" s="545"/>
      <c r="G82" s="545"/>
    </row>
    <row r="83" spans="1:7" ht="12.75">
      <c r="A83" s="546" t="s">
        <v>483</v>
      </c>
      <c r="B83" s="546"/>
      <c r="C83" s="546"/>
      <c r="D83" s="436" t="s">
        <v>523</v>
      </c>
      <c r="E83" s="436" t="s">
        <v>524</v>
      </c>
      <c r="F83" s="436" t="s">
        <v>485</v>
      </c>
      <c r="G83" s="436" t="s">
        <v>253</v>
      </c>
    </row>
    <row r="84" spans="1:7" ht="12.75">
      <c r="A84" s="537" t="s">
        <v>486</v>
      </c>
      <c r="B84" s="537"/>
      <c r="C84" s="537"/>
      <c r="D84" s="442">
        <v>0</v>
      </c>
      <c r="E84" s="442">
        <v>0</v>
      </c>
      <c r="F84" s="442">
        <v>0</v>
      </c>
      <c r="G84" s="438">
        <f>SUM(D84:F84)</f>
        <v>0</v>
      </c>
    </row>
    <row r="85" spans="1:7" ht="12.75">
      <c r="A85" s="537" t="s">
        <v>487</v>
      </c>
      <c r="B85" s="537"/>
      <c r="C85" s="537"/>
      <c r="D85" s="442">
        <v>84341</v>
      </c>
      <c r="E85" s="442">
        <v>97379</v>
      </c>
      <c r="F85" s="442">
        <v>21484</v>
      </c>
      <c r="G85" s="438">
        <f>SUM(D85:F85)</f>
        <v>203204</v>
      </c>
    </row>
    <row r="86" spans="1:7" ht="12.75">
      <c r="A86" s="537" t="s">
        <v>488</v>
      </c>
      <c r="B86" s="537"/>
      <c r="C86" s="537"/>
      <c r="D86" s="442">
        <v>477933</v>
      </c>
      <c r="E86" s="442">
        <v>551811</v>
      </c>
      <c r="F86" s="442">
        <v>121742</v>
      </c>
      <c r="G86" s="438">
        <f>SUM(D86:F86)</f>
        <v>1151486</v>
      </c>
    </row>
    <row r="87" spans="1:7" ht="12.75">
      <c r="A87" s="537" t="s">
        <v>489</v>
      </c>
      <c r="B87" s="537"/>
      <c r="C87" s="537"/>
      <c r="D87" s="442">
        <v>0</v>
      </c>
      <c r="E87" s="442">
        <v>0</v>
      </c>
      <c r="F87" s="442">
        <v>0</v>
      </c>
      <c r="G87" s="438">
        <f>SUM(D87:F87)</f>
        <v>0</v>
      </c>
    </row>
    <row r="88" spans="1:7" ht="12.75">
      <c r="A88" s="537" t="s">
        <v>525</v>
      </c>
      <c r="B88" s="537"/>
      <c r="C88" s="537"/>
      <c r="D88" s="442">
        <v>31353</v>
      </c>
      <c r="E88" s="442">
        <v>36200</v>
      </c>
      <c r="F88" s="442">
        <v>7987</v>
      </c>
      <c r="G88" s="438">
        <f>SUM(D88:F88)</f>
        <v>75540</v>
      </c>
    </row>
    <row r="89" spans="1:7" ht="12.75">
      <c r="A89" s="545"/>
      <c r="B89" s="545"/>
      <c r="C89" s="545"/>
      <c r="D89" s="1"/>
      <c r="E89" s="1"/>
      <c r="F89" s="1"/>
      <c r="G89" s="282"/>
    </row>
    <row r="90" spans="1:7" ht="12.75">
      <c r="A90" s="546" t="s">
        <v>491</v>
      </c>
      <c r="B90" s="546"/>
      <c r="C90" s="546"/>
      <c r="D90" s="440">
        <f>SUM(D84:D89)</f>
        <v>593627</v>
      </c>
      <c r="E90" s="440">
        <f>SUM(E84:E89)</f>
        <v>685390</v>
      </c>
      <c r="F90" s="440">
        <f>SUM(F84:F89)</f>
        <v>151213</v>
      </c>
      <c r="G90" s="440">
        <f>SUM(G84:G89)</f>
        <v>1430230</v>
      </c>
    </row>
    <row r="91" spans="1:7" ht="12.75">
      <c r="A91" s="550"/>
      <c r="B91" s="551"/>
      <c r="C91" s="552"/>
      <c r="D91" s="1"/>
      <c r="E91" s="1"/>
      <c r="F91" s="1"/>
      <c r="G91" s="1"/>
    </row>
    <row r="92" spans="1:7" ht="12.75">
      <c r="A92" s="546" t="s">
        <v>492</v>
      </c>
      <c r="B92" s="546"/>
      <c r="C92" s="546"/>
      <c r="D92" s="436" t="s">
        <v>523</v>
      </c>
      <c r="E92" s="436" t="s">
        <v>524</v>
      </c>
      <c r="F92" s="436" t="s">
        <v>485</v>
      </c>
      <c r="G92" s="436" t="s">
        <v>253</v>
      </c>
    </row>
    <row r="93" spans="1:7" ht="12.75">
      <c r="A93" s="537" t="s">
        <v>493</v>
      </c>
      <c r="B93" s="537"/>
      <c r="C93" s="537"/>
      <c r="D93" s="442">
        <v>0</v>
      </c>
      <c r="E93" s="442">
        <v>0</v>
      </c>
      <c r="F93" s="442">
        <v>0</v>
      </c>
      <c r="G93" s="438">
        <f>SUM(D93:F93)</f>
        <v>0</v>
      </c>
    </row>
    <row r="94" spans="1:7" ht="12.75">
      <c r="A94" s="537" t="s">
        <v>494</v>
      </c>
      <c r="B94" s="537"/>
      <c r="C94" s="537"/>
      <c r="D94" s="442">
        <v>539399</v>
      </c>
      <c r="E94" s="442">
        <v>656604</v>
      </c>
      <c r="F94" s="442">
        <v>145245</v>
      </c>
      <c r="G94" s="446">
        <f>SUM(D94:F94)</f>
        <v>1341248</v>
      </c>
    </row>
    <row r="95" spans="1:7" ht="12.75">
      <c r="A95" s="537" t="s">
        <v>495</v>
      </c>
      <c r="B95" s="537"/>
      <c r="C95" s="537"/>
      <c r="D95" s="442">
        <v>54228</v>
      </c>
      <c r="E95" s="442">
        <v>28786</v>
      </c>
      <c r="F95" s="442">
        <v>5968</v>
      </c>
      <c r="G95" s="446">
        <f>SUM(D95:F95)</f>
        <v>88982</v>
      </c>
    </row>
    <row r="96" spans="1:7" ht="12.75">
      <c r="A96" s="537" t="s">
        <v>496</v>
      </c>
      <c r="B96" s="537"/>
      <c r="C96" s="537"/>
      <c r="D96" s="442">
        <v>0</v>
      </c>
      <c r="E96" s="442">
        <v>0</v>
      </c>
      <c r="F96" s="442">
        <v>0</v>
      </c>
      <c r="G96" s="438">
        <f>SUM(D96:F96)</f>
        <v>0</v>
      </c>
    </row>
    <row r="97" spans="1:7" ht="12.75">
      <c r="A97" s="550"/>
      <c r="B97" s="551"/>
      <c r="C97" s="552"/>
      <c r="D97" s="443"/>
      <c r="E97" s="443"/>
      <c r="F97" s="443"/>
      <c r="G97" s="438"/>
    </row>
    <row r="98" spans="1:7" ht="12.75">
      <c r="A98" s="546" t="s">
        <v>497</v>
      </c>
      <c r="B98" s="546"/>
      <c r="C98" s="546"/>
      <c r="D98" s="447">
        <f>SUM(D93:D96)</f>
        <v>593627</v>
      </c>
      <c r="E98" s="447">
        <f>SUM(E93:E96)</f>
        <v>685390</v>
      </c>
      <c r="F98" s="448">
        <f>SUM(F93:F96)</f>
        <v>151213</v>
      </c>
      <c r="G98" s="440">
        <f>SUM(G93:G96)</f>
        <v>1430230</v>
      </c>
    </row>
    <row r="99" spans="1:7" ht="12.75">
      <c r="A99" s="449"/>
      <c r="B99" s="449"/>
      <c r="C99" s="449"/>
      <c r="D99" s="450"/>
      <c r="E99" s="450"/>
      <c r="F99" s="451"/>
      <c r="G99" s="452"/>
    </row>
    <row r="101" spans="1:7" ht="12.75">
      <c r="A101" s="530" t="s">
        <v>472</v>
      </c>
      <c r="B101" s="530"/>
      <c r="C101" s="530"/>
      <c r="D101" s="531" t="s">
        <v>526</v>
      </c>
      <c r="E101" s="532"/>
      <c r="F101" s="532"/>
      <c r="G101" s="533"/>
    </row>
    <row r="102" spans="1:7" ht="12.75">
      <c r="A102" s="534" t="s">
        <v>475</v>
      </c>
      <c r="B102" s="534"/>
      <c r="C102" s="534"/>
      <c r="D102" s="535" t="s">
        <v>527</v>
      </c>
      <c r="E102" s="535"/>
      <c r="F102" s="535"/>
      <c r="G102" s="535"/>
    </row>
    <row r="103" spans="1:7" ht="12.75">
      <c r="A103" s="537" t="s">
        <v>477</v>
      </c>
      <c r="B103" s="537"/>
      <c r="C103" s="537"/>
      <c r="D103" s="538" t="s">
        <v>478</v>
      </c>
      <c r="E103" s="539"/>
      <c r="F103" s="539"/>
      <c r="G103" s="540"/>
    </row>
    <row r="104" spans="1:7" ht="12.75">
      <c r="A104" s="541" t="s">
        <v>479</v>
      </c>
      <c r="B104" s="542"/>
      <c r="C104" s="543"/>
      <c r="D104" s="544" t="s">
        <v>528</v>
      </c>
      <c r="E104" s="542"/>
      <c r="F104" s="542"/>
      <c r="G104" s="543"/>
    </row>
    <row r="105" spans="1:7" ht="12.75">
      <c r="A105" s="541" t="s">
        <v>481</v>
      </c>
      <c r="B105" s="542"/>
      <c r="C105" s="543"/>
      <c r="D105" s="544" t="s">
        <v>529</v>
      </c>
      <c r="E105" s="542"/>
      <c r="F105" s="542"/>
      <c r="G105" s="543"/>
    </row>
    <row r="106" spans="1:7" ht="12.75">
      <c r="A106" s="545"/>
      <c r="B106" s="545"/>
      <c r="C106" s="545"/>
      <c r="D106" s="545"/>
      <c r="E106" s="545"/>
      <c r="F106" s="545"/>
      <c r="G106" s="545"/>
    </row>
    <row r="107" spans="1:7" ht="12.75">
      <c r="A107" s="546" t="s">
        <v>483</v>
      </c>
      <c r="B107" s="546"/>
      <c r="C107" s="546"/>
      <c r="D107" s="436"/>
      <c r="E107" s="436" t="s">
        <v>485</v>
      </c>
      <c r="F107" s="436">
        <v>2016</v>
      </c>
      <c r="G107" s="436" t="s">
        <v>253</v>
      </c>
    </row>
    <row r="108" spans="1:7" ht="12.75">
      <c r="A108" s="536" t="s">
        <v>486</v>
      </c>
      <c r="B108" s="536"/>
      <c r="C108" s="536"/>
      <c r="D108" s="437">
        <v>0</v>
      </c>
      <c r="E108" s="437">
        <v>0</v>
      </c>
      <c r="F108" s="437">
        <v>0</v>
      </c>
      <c r="G108" s="438">
        <f>SUM(D108:F108)</f>
        <v>0</v>
      </c>
    </row>
    <row r="109" spans="1:7" ht="12.75">
      <c r="A109" s="536" t="s">
        <v>487</v>
      </c>
      <c r="B109" s="536"/>
      <c r="C109" s="536"/>
      <c r="D109" s="437">
        <v>0</v>
      </c>
      <c r="E109" s="437">
        <v>0</v>
      </c>
      <c r="F109" s="437">
        <v>0</v>
      </c>
      <c r="G109" s="438">
        <f>SUM(D109:F109)</f>
        <v>0</v>
      </c>
    </row>
    <row r="110" spans="1:7" ht="12.75">
      <c r="A110" s="536" t="s">
        <v>488</v>
      </c>
      <c r="B110" s="536"/>
      <c r="C110" s="536"/>
      <c r="D110" s="437">
        <v>0</v>
      </c>
      <c r="E110" s="437">
        <v>27911.73</v>
      </c>
      <c r="F110" s="437">
        <v>0</v>
      </c>
      <c r="G110" s="438">
        <f>SUM(D110:F110)</f>
        <v>27911.73</v>
      </c>
    </row>
    <row r="111" spans="1:7" ht="12.75">
      <c r="A111" s="536" t="s">
        <v>489</v>
      </c>
      <c r="B111" s="536"/>
      <c r="C111" s="536"/>
      <c r="D111" s="437">
        <v>0</v>
      </c>
      <c r="E111" s="437">
        <v>0</v>
      </c>
      <c r="F111" s="437">
        <v>0</v>
      </c>
      <c r="G111" s="438">
        <f>SUM(D111:F111)</f>
        <v>0</v>
      </c>
    </row>
    <row r="112" spans="1:7" ht="12.75">
      <c r="A112" s="536" t="s">
        <v>490</v>
      </c>
      <c r="B112" s="536"/>
      <c r="C112" s="536"/>
      <c r="D112" s="437">
        <v>0</v>
      </c>
      <c r="E112" s="437">
        <v>0</v>
      </c>
      <c r="F112" s="437">
        <v>0</v>
      </c>
      <c r="G112" s="438">
        <f>SUM(D112:F112)</f>
        <v>0</v>
      </c>
    </row>
    <row r="113" spans="1:7" ht="12.75">
      <c r="A113" s="549"/>
      <c r="B113" s="549"/>
      <c r="C113" s="549"/>
      <c r="D113" s="439"/>
      <c r="E113" s="439"/>
      <c r="F113" s="439"/>
      <c r="G113" s="282"/>
    </row>
    <row r="114" spans="1:7" ht="12.75">
      <c r="A114" s="546" t="s">
        <v>491</v>
      </c>
      <c r="B114" s="546"/>
      <c r="C114" s="546"/>
      <c r="D114" s="440">
        <f>SUM(D108:D113)</f>
        <v>0</v>
      </c>
      <c r="E114" s="441">
        <f>SUM(E108:E113)</f>
        <v>27911.73</v>
      </c>
      <c r="F114" s="440">
        <f>SUM(F108:F113)</f>
        <v>0</v>
      </c>
      <c r="G114" s="440">
        <f>SUM(G108:G113)</f>
        <v>27911.73</v>
      </c>
    </row>
    <row r="115" spans="1:7" ht="12.75">
      <c r="A115" s="550"/>
      <c r="B115" s="551"/>
      <c r="C115" s="552"/>
      <c r="D115" s="1"/>
      <c r="E115" s="1"/>
      <c r="F115" s="1"/>
      <c r="G115" s="1"/>
    </row>
    <row r="116" spans="1:7" ht="12.75">
      <c r="A116" s="546" t="s">
        <v>492</v>
      </c>
      <c r="B116" s="546"/>
      <c r="C116" s="546"/>
      <c r="D116" s="436"/>
      <c r="E116" s="436" t="s">
        <v>485</v>
      </c>
      <c r="F116" s="436">
        <v>2016</v>
      </c>
      <c r="G116" s="436" t="s">
        <v>253</v>
      </c>
    </row>
    <row r="117" spans="1:7" ht="12.75">
      <c r="A117" s="537" t="s">
        <v>493</v>
      </c>
      <c r="B117" s="537"/>
      <c r="C117" s="537"/>
      <c r="D117" s="442">
        <v>0</v>
      </c>
      <c r="E117" s="442">
        <v>0</v>
      </c>
      <c r="F117" s="442">
        <v>0</v>
      </c>
      <c r="G117" s="438">
        <f>SUM(D117:F117)</f>
        <v>0</v>
      </c>
    </row>
    <row r="118" spans="1:7" ht="12.75">
      <c r="A118" s="537" t="s">
        <v>494</v>
      </c>
      <c r="B118" s="537"/>
      <c r="C118" s="537"/>
      <c r="D118" s="442">
        <v>0</v>
      </c>
      <c r="E118" s="442">
        <v>24059.82</v>
      </c>
      <c r="F118" s="442">
        <v>0</v>
      </c>
      <c r="G118" s="438">
        <f>SUM(D118:F118)</f>
        <v>24059.82</v>
      </c>
    </row>
    <row r="119" spans="1:7" ht="12.75">
      <c r="A119" s="537" t="s">
        <v>495</v>
      </c>
      <c r="B119" s="537"/>
      <c r="C119" s="537"/>
      <c r="D119" s="442">
        <v>0</v>
      </c>
      <c r="E119" s="442">
        <v>3851.91</v>
      </c>
      <c r="F119" s="442">
        <v>0</v>
      </c>
      <c r="G119" s="438">
        <f>SUM(D119:F119)</f>
        <v>3851.91</v>
      </c>
    </row>
    <row r="120" spans="1:7" ht="12.75">
      <c r="A120" s="537" t="s">
        <v>496</v>
      </c>
      <c r="B120" s="537"/>
      <c r="C120" s="537"/>
      <c r="D120" s="442">
        <v>0</v>
      </c>
      <c r="E120" s="442">
        <v>0</v>
      </c>
      <c r="F120" s="442">
        <v>0</v>
      </c>
      <c r="G120" s="438">
        <f>SUM(D120:F120)</f>
        <v>0</v>
      </c>
    </row>
    <row r="121" spans="1:7" ht="12.75">
      <c r="A121" s="550"/>
      <c r="B121" s="551"/>
      <c r="C121" s="552"/>
      <c r="D121" s="443"/>
      <c r="E121" s="443"/>
      <c r="F121" s="443"/>
      <c r="G121" s="438"/>
    </row>
    <row r="122" spans="1:7" ht="12.75">
      <c r="A122" s="546" t="s">
        <v>497</v>
      </c>
      <c r="B122" s="546"/>
      <c r="C122" s="546"/>
      <c r="D122" s="440">
        <f>SUM(D117:D120)</f>
        <v>0</v>
      </c>
      <c r="E122" s="441">
        <f>SUM(E117:E120)</f>
        <v>27911.73</v>
      </c>
      <c r="F122" s="440">
        <f>SUM(F117:F120)</f>
        <v>0</v>
      </c>
      <c r="G122" s="440">
        <f>SUM(G117:G120)</f>
        <v>27911.73</v>
      </c>
    </row>
    <row r="124" spans="1:7" ht="12.75">
      <c r="A124" s="556" t="s">
        <v>472</v>
      </c>
      <c r="B124" s="557"/>
      <c r="C124" s="558"/>
      <c r="D124" s="531" t="s">
        <v>473</v>
      </c>
      <c r="E124" s="532"/>
      <c r="F124" s="532"/>
      <c r="G124" s="533"/>
    </row>
    <row r="125" spans="1:7" ht="12.75">
      <c r="A125" s="534" t="s">
        <v>475</v>
      </c>
      <c r="B125" s="534"/>
      <c r="C125" s="534"/>
      <c r="D125" s="535" t="s">
        <v>530</v>
      </c>
      <c r="E125" s="535"/>
      <c r="F125" s="535"/>
      <c r="G125" s="535"/>
    </row>
    <row r="126" spans="1:7" ht="12.75">
      <c r="A126" s="537" t="s">
        <v>477</v>
      </c>
      <c r="B126" s="537"/>
      <c r="C126" s="537"/>
      <c r="D126" s="538" t="s">
        <v>531</v>
      </c>
      <c r="E126" s="539"/>
      <c r="F126" s="539"/>
      <c r="G126" s="540"/>
    </row>
    <row r="127" spans="1:7" ht="12.75">
      <c r="A127" s="541" t="s">
        <v>479</v>
      </c>
      <c r="B127" s="542"/>
      <c r="C127" s="543"/>
      <c r="D127" s="544" t="s">
        <v>532</v>
      </c>
      <c r="E127" s="542"/>
      <c r="F127" s="542"/>
      <c r="G127" s="543"/>
    </row>
    <row r="128" spans="1:7" ht="12.75">
      <c r="A128" s="541" t="s">
        <v>481</v>
      </c>
      <c r="B128" s="542"/>
      <c r="C128" s="543"/>
      <c r="D128" s="544" t="s">
        <v>533</v>
      </c>
      <c r="E128" s="542"/>
      <c r="F128" s="542"/>
      <c r="G128" s="543"/>
    </row>
    <row r="129" spans="1:7" ht="12.75">
      <c r="A129" s="560" t="s">
        <v>534</v>
      </c>
      <c r="B129" s="561"/>
      <c r="C129" s="562"/>
      <c r="D129" s="569" t="s">
        <v>469</v>
      </c>
      <c r="E129" s="570"/>
      <c r="F129" s="570"/>
      <c r="G129" s="571"/>
    </row>
    <row r="130" spans="1:7" ht="12.75">
      <c r="A130" s="563"/>
      <c r="B130" s="564"/>
      <c r="C130" s="565"/>
      <c r="D130" s="569" t="s">
        <v>535</v>
      </c>
      <c r="E130" s="570"/>
      <c r="F130" s="570"/>
      <c r="G130" s="571"/>
    </row>
    <row r="131" spans="1:7" ht="12.75">
      <c r="A131" s="563"/>
      <c r="B131" s="564"/>
      <c r="C131" s="565"/>
      <c r="D131" s="569" t="s">
        <v>536</v>
      </c>
      <c r="E131" s="570"/>
      <c r="F131" s="570"/>
      <c r="G131" s="571"/>
    </row>
    <row r="132" spans="1:7" ht="12.75">
      <c r="A132" s="566"/>
      <c r="B132" s="567"/>
      <c r="C132" s="568"/>
      <c r="D132" s="569" t="s">
        <v>537</v>
      </c>
      <c r="E132" s="570"/>
      <c r="F132" s="570"/>
      <c r="G132" s="571"/>
    </row>
    <row r="133" spans="1:7" ht="12.75">
      <c r="A133" s="541" t="s">
        <v>538</v>
      </c>
      <c r="B133" s="542"/>
      <c r="C133" s="543"/>
      <c r="D133" s="544" t="s">
        <v>469</v>
      </c>
      <c r="E133" s="572"/>
      <c r="F133" s="572"/>
      <c r="G133" s="573"/>
    </row>
    <row r="134" spans="1:7" ht="12.75">
      <c r="A134" s="545"/>
      <c r="B134" s="545"/>
      <c r="C134" s="545"/>
      <c r="D134" s="545"/>
      <c r="E134" s="545"/>
      <c r="F134" s="545"/>
      <c r="G134" s="545"/>
    </row>
    <row r="135" spans="1:7" ht="12.75">
      <c r="A135" s="546" t="s">
        <v>483</v>
      </c>
      <c r="B135" s="546"/>
      <c r="C135" s="546"/>
      <c r="D135" s="436" t="s">
        <v>484</v>
      </c>
      <c r="E135" s="436" t="s">
        <v>485</v>
      </c>
      <c r="F135" s="436" t="s">
        <v>539</v>
      </c>
      <c r="G135" s="436" t="s">
        <v>253</v>
      </c>
    </row>
    <row r="136" spans="1:7" ht="12.75">
      <c r="A136" s="537" t="s">
        <v>540</v>
      </c>
      <c r="B136" s="537"/>
      <c r="C136" s="537"/>
      <c r="D136" s="442">
        <v>10320</v>
      </c>
      <c r="E136" s="442">
        <v>526</v>
      </c>
      <c r="F136" s="442">
        <v>0</v>
      </c>
      <c r="G136" s="438">
        <f>SUM(D136:F136)</f>
        <v>10846</v>
      </c>
    </row>
    <row r="137" spans="1:7" ht="12.75">
      <c r="A137" s="559" t="s">
        <v>541</v>
      </c>
      <c r="B137" s="554"/>
      <c r="C137" s="555"/>
      <c r="D137" s="442">
        <v>6943</v>
      </c>
      <c r="E137" s="442">
        <v>108</v>
      </c>
      <c r="F137" s="442">
        <v>0</v>
      </c>
      <c r="G137" s="438">
        <f aca="true" t="shared" si="0" ref="G137:G142">SUM(D137:F137)</f>
        <v>7051</v>
      </c>
    </row>
    <row r="138" spans="1:7" ht="12.75">
      <c r="A138" s="559" t="s">
        <v>542</v>
      </c>
      <c r="B138" s="554"/>
      <c r="C138" s="555"/>
      <c r="D138" s="442">
        <v>26339</v>
      </c>
      <c r="E138" s="442">
        <v>416</v>
      </c>
      <c r="F138" s="442">
        <v>0</v>
      </c>
      <c r="G138" s="438">
        <f t="shared" si="0"/>
        <v>26755</v>
      </c>
    </row>
    <row r="139" spans="1:7" ht="12.75">
      <c r="A139" s="559" t="s">
        <v>543</v>
      </c>
      <c r="B139" s="554"/>
      <c r="C139" s="555"/>
      <c r="D139" s="442">
        <v>17116</v>
      </c>
      <c r="E139" s="442">
        <v>274</v>
      </c>
      <c r="F139" s="442">
        <v>0</v>
      </c>
      <c r="G139" s="438">
        <f t="shared" si="0"/>
        <v>17390</v>
      </c>
    </row>
    <row r="140" spans="1:7" ht="12.75">
      <c r="A140" s="537" t="s">
        <v>488</v>
      </c>
      <c r="B140" s="537"/>
      <c r="C140" s="537"/>
      <c r="D140" s="442">
        <v>333001</v>
      </c>
      <c r="E140" s="442">
        <v>5418</v>
      </c>
      <c r="F140" s="442">
        <v>0</v>
      </c>
      <c r="G140" s="438">
        <f t="shared" si="0"/>
        <v>338419</v>
      </c>
    </row>
    <row r="141" spans="1:7" ht="12.75">
      <c r="A141" s="537" t="s">
        <v>489</v>
      </c>
      <c r="B141" s="537"/>
      <c r="C141" s="537"/>
      <c r="D141" s="442">
        <v>0</v>
      </c>
      <c r="E141" s="442">
        <v>0</v>
      </c>
      <c r="F141" s="442">
        <v>0</v>
      </c>
      <c r="G141" s="438">
        <f t="shared" si="0"/>
        <v>0</v>
      </c>
    </row>
    <row r="142" spans="1:7" ht="12.75">
      <c r="A142" s="537" t="s">
        <v>505</v>
      </c>
      <c r="B142" s="537"/>
      <c r="C142" s="537"/>
      <c r="D142" s="442">
        <v>0</v>
      </c>
      <c r="E142" s="442">
        <v>0</v>
      </c>
      <c r="F142" s="442">
        <v>0</v>
      </c>
      <c r="G142" s="438">
        <f t="shared" si="0"/>
        <v>0</v>
      </c>
    </row>
    <row r="143" spans="1:7" ht="12.75">
      <c r="A143" s="550"/>
      <c r="B143" s="551"/>
      <c r="C143" s="552"/>
      <c r="D143" s="442"/>
      <c r="E143" s="442"/>
      <c r="F143" s="442"/>
      <c r="G143" s="438"/>
    </row>
    <row r="144" spans="1:7" ht="12.75">
      <c r="A144" s="546" t="s">
        <v>491</v>
      </c>
      <c r="B144" s="546"/>
      <c r="C144" s="546"/>
      <c r="D144" s="440">
        <f>D136+D138+D140+D141+D142</f>
        <v>369660</v>
      </c>
      <c r="E144" s="440">
        <f>E136+E138+E140+E141+E142</f>
        <v>6360</v>
      </c>
      <c r="F144" s="440">
        <f>F136+F138+F140+F141+F142</f>
        <v>0</v>
      </c>
      <c r="G144" s="440">
        <f>G136+G138+G140+G141+G142</f>
        <v>376020</v>
      </c>
    </row>
    <row r="145" spans="1:7" ht="12.75">
      <c r="A145" s="550"/>
      <c r="B145" s="551"/>
      <c r="C145" s="552"/>
      <c r="D145" s="1"/>
      <c r="E145" s="1"/>
      <c r="F145" s="1"/>
      <c r="G145" s="1"/>
    </row>
    <row r="146" spans="1:7" ht="12.75">
      <c r="A146" s="546" t="s">
        <v>492</v>
      </c>
      <c r="B146" s="546"/>
      <c r="C146" s="546"/>
      <c r="D146" s="436" t="s">
        <v>484</v>
      </c>
      <c r="E146" s="436" t="s">
        <v>485</v>
      </c>
      <c r="F146" s="436" t="s">
        <v>539</v>
      </c>
      <c r="G146" s="436" t="s">
        <v>253</v>
      </c>
    </row>
    <row r="147" spans="1:7" ht="12.75">
      <c r="A147" s="537" t="s">
        <v>493</v>
      </c>
      <c r="B147" s="537"/>
      <c r="C147" s="537"/>
      <c r="D147" s="442">
        <v>0</v>
      </c>
      <c r="E147" s="442">
        <v>0</v>
      </c>
      <c r="F147" s="442">
        <v>0</v>
      </c>
      <c r="G147" s="438">
        <f>SUM(D147:F147)</f>
        <v>0</v>
      </c>
    </row>
    <row r="148" spans="1:7" ht="12.75">
      <c r="A148" s="537" t="s">
        <v>494</v>
      </c>
      <c r="B148" s="537"/>
      <c r="C148" s="537"/>
      <c r="D148" s="442">
        <v>330456</v>
      </c>
      <c r="E148" s="442">
        <v>5303</v>
      </c>
      <c r="F148" s="442">
        <v>0</v>
      </c>
      <c r="G148" s="438">
        <f>SUM(D148:F148)</f>
        <v>335759</v>
      </c>
    </row>
    <row r="149" spans="1:7" ht="12.75">
      <c r="A149" s="537" t="s">
        <v>495</v>
      </c>
      <c r="B149" s="537"/>
      <c r="C149" s="537"/>
      <c r="D149" s="442">
        <v>14460</v>
      </c>
      <c r="E149" s="442">
        <v>232</v>
      </c>
      <c r="F149" s="442">
        <v>0</v>
      </c>
      <c r="G149" s="438">
        <f>SUM(D149:F149)</f>
        <v>14692</v>
      </c>
    </row>
    <row r="150" spans="1:7" ht="12.75">
      <c r="A150" s="537" t="s">
        <v>496</v>
      </c>
      <c r="B150" s="537"/>
      <c r="C150" s="537"/>
      <c r="D150" s="442">
        <v>25569</v>
      </c>
      <c r="E150" s="442">
        <v>0</v>
      </c>
      <c r="F150" s="442">
        <v>0</v>
      </c>
      <c r="G150" s="438">
        <f>SUM(D150:F150)</f>
        <v>25569</v>
      </c>
    </row>
    <row r="151" spans="1:7" ht="12.75">
      <c r="A151" s="550"/>
      <c r="B151" s="551"/>
      <c r="C151" s="552"/>
      <c r="D151" s="443"/>
      <c r="E151" s="443"/>
      <c r="F151" s="443"/>
      <c r="G151" s="438"/>
    </row>
    <row r="152" spans="1:7" ht="12.75">
      <c r="A152" s="546" t="s">
        <v>497</v>
      </c>
      <c r="B152" s="546"/>
      <c r="C152" s="546"/>
      <c r="D152" s="447">
        <f>SUM(D147:D150)</f>
        <v>370485</v>
      </c>
      <c r="E152" s="447">
        <f>SUM(E147:E150)</f>
        <v>5535</v>
      </c>
      <c r="F152" s="447">
        <f>SUM(F147:F150)</f>
        <v>0</v>
      </c>
      <c r="G152" s="440">
        <f>SUM(G147:G150)</f>
        <v>376020</v>
      </c>
    </row>
    <row r="153" spans="1:7" ht="12.75">
      <c r="A153" s="574"/>
      <c r="B153" s="575"/>
      <c r="C153" s="575"/>
      <c r="D153" s="575"/>
      <c r="E153" s="575"/>
      <c r="F153" s="575"/>
      <c r="G153" s="576"/>
    </row>
    <row r="154" spans="1:7" ht="12.75">
      <c r="A154" s="577"/>
      <c r="B154" s="578"/>
      <c r="C154" s="578"/>
      <c r="D154" s="578"/>
      <c r="E154" s="578"/>
      <c r="F154" s="578"/>
      <c r="G154" s="579"/>
    </row>
    <row r="155" spans="1:7" ht="12.75">
      <c r="A155" s="434"/>
      <c r="B155" s="434"/>
      <c r="C155" s="434"/>
      <c r="D155" s="434"/>
      <c r="E155" s="434"/>
      <c r="F155" s="434"/>
      <c r="G155" s="434"/>
    </row>
    <row r="156" spans="1:7" ht="12.75">
      <c r="A156" s="434"/>
      <c r="B156" s="434"/>
      <c r="C156" s="434"/>
      <c r="D156" s="434"/>
      <c r="E156" s="434"/>
      <c r="F156" s="434"/>
      <c r="G156" s="434"/>
    </row>
    <row r="157" spans="1:7" ht="12.75">
      <c r="A157" s="580" t="s">
        <v>472</v>
      </c>
      <c r="B157" s="581"/>
      <c r="C157" s="582"/>
      <c r="D157" s="531" t="s">
        <v>544</v>
      </c>
      <c r="E157" s="532"/>
      <c r="F157" s="532"/>
      <c r="G157" s="533"/>
    </row>
    <row r="158" spans="1:7" ht="12.75">
      <c r="A158" s="583" t="s">
        <v>475</v>
      </c>
      <c r="B158" s="584"/>
      <c r="C158" s="585"/>
      <c r="D158" s="586" t="s">
        <v>545</v>
      </c>
      <c r="E158" s="587"/>
      <c r="F158" s="587"/>
      <c r="G158" s="588"/>
    </row>
    <row r="159" spans="1:7" ht="12.75">
      <c r="A159" s="541" t="s">
        <v>477</v>
      </c>
      <c r="B159" s="542"/>
      <c r="C159" s="543"/>
      <c r="D159" s="538" t="s">
        <v>546</v>
      </c>
      <c r="E159" s="539"/>
      <c r="F159" s="539"/>
      <c r="G159" s="540"/>
    </row>
    <row r="160" spans="1:7" ht="12.75">
      <c r="A160" s="541" t="s">
        <v>479</v>
      </c>
      <c r="B160" s="542"/>
      <c r="C160" s="543"/>
      <c r="D160" s="544">
        <v>41698</v>
      </c>
      <c r="E160" s="572"/>
      <c r="F160" s="572"/>
      <c r="G160" s="573"/>
    </row>
    <row r="161" spans="1:7" ht="12.75">
      <c r="A161" s="541" t="s">
        <v>481</v>
      </c>
      <c r="B161" s="542"/>
      <c r="C161" s="543"/>
      <c r="D161" s="544">
        <v>42004</v>
      </c>
      <c r="E161" s="572"/>
      <c r="F161" s="572"/>
      <c r="G161" s="573"/>
    </row>
    <row r="162" spans="1:7" ht="12.75">
      <c r="A162" s="550"/>
      <c r="B162" s="551"/>
      <c r="C162" s="551"/>
      <c r="D162" s="551"/>
      <c r="E162" s="551"/>
      <c r="F162" s="551"/>
      <c r="G162" s="552"/>
    </row>
    <row r="163" spans="1:7" ht="12.75">
      <c r="A163" s="589" t="s">
        <v>483</v>
      </c>
      <c r="B163" s="590"/>
      <c r="C163" s="591"/>
      <c r="D163" s="436" t="s">
        <v>484</v>
      </c>
      <c r="E163" s="436" t="s">
        <v>485</v>
      </c>
      <c r="F163" s="436" t="s">
        <v>539</v>
      </c>
      <c r="G163" s="436" t="s">
        <v>253</v>
      </c>
    </row>
    <row r="164" spans="1:7" ht="12.75">
      <c r="A164" s="541" t="s">
        <v>486</v>
      </c>
      <c r="B164" s="542"/>
      <c r="C164" s="543"/>
      <c r="D164" s="442">
        <v>5016.5</v>
      </c>
      <c r="E164" s="442">
        <v>13247</v>
      </c>
      <c r="F164" s="442">
        <v>0</v>
      </c>
      <c r="G164" s="438">
        <f>SUM(D164:F164)</f>
        <v>18263.5</v>
      </c>
    </row>
    <row r="165" spans="1:7" ht="12.75">
      <c r="A165" s="541" t="s">
        <v>487</v>
      </c>
      <c r="B165" s="542"/>
      <c r="C165" s="543"/>
      <c r="D165" s="442">
        <v>0</v>
      </c>
      <c r="E165" s="442">
        <v>0</v>
      </c>
      <c r="F165" s="442">
        <v>0</v>
      </c>
      <c r="G165" s="438">
        <f>SUM(D165:F165)</f>
        <v>0</v>
      </c>
    </row>
    <row r="166" spans="1:7" ht="12.75">
      <c r="A166" s="541" t="s">
        <v>488</v>
      </c>
      <c r="B166" s="542"/>
      <c r="C166" s="543"/>
      <c r="D166" s="442">
        <v>202057</v>
      </c>
      <c r="E166" s="453">
        <v>4933</v>
      </c>
      <c r="F166" s="442">
        <v>0</v>
      </c>
      <c r="G166" s="438">
        <f>SUM(D166:F166)</f>
        <v>206990</v>
      </c>
    </row>
    <row r="167" spans="1:7" ht="12.75">
      <c r="A167" s="541" t="s">
        <v>489</v>
      </c>
      <c r="B167" s="542"/>
      <c r="C167" s="543"/>
      <c r="D167" s="442">
        <v>0</v>
      </c>
      <c r="E167" s="442">
        <v>0</v>
      </c>
      <c r="F167" s="442">
        <v>0</v>
      </c>
      <c r="G167" s="438">
        <f>SUM(D167:F167)</f>
        <v>0</v>
      </c>
    </row>
    <row r="168" spans="1:7" ht="12.75">
      <c r="A168" s="435" t="s">
        <v>547</v>
      </c>
      <c r="B168" s="435"/>
      <c r="C168" s="435"/>
      <c r="D168" s="442">
        <v>17828</v>
      </c>
      <c r="E168" s="442">
        <v>436</v>
      </c>
      <c r="F168" s="442">
        <v>0</v>
      </c>
      <c r="G168" s="438">
        <f>SUM(D168:F168)</f>
        <v>18264</v>
      </c>
    </row>
    <row r="169" spans="1:7" ht="12.75">
      <c r="A169" s="550"/>
      <c r="B169" s="551"/>
      <c r="C169" s="552"/>
      <c r="D169" s="1"/>
      <c r="E169" s="1"/>
      <c r="F169" s="1"/>
      <c r="G169" s="282"/>
    </row>
    <row r="170" spans="1:7" ht="12.75">
      <c r="A170" s="589" t="s">
        <v>491</v>
      </c>
      <c r="B170" s="590"/>
      <c r="C170" s="591"/>
      <c r="D170" s="440">
        <f>SUM(D164:D169)</f>
        <v>224901.5</v>
      </c>
      <c r="E170" s="441">
        <f>SUM(E164:E169)</f>
        <v>18616</v>
      </c>
      <c r="F170" s="440">
        <f>SUM(F164:F169)</f>
        <v>0</v>
      </c>
      <c r="G170" s="440">
        <f>SUM(G164:G169)</f>
        <v>243517.5</v>
      </c>
    </row>
    <row r="171" spans="1:7" ht="12.75">
      <c r="A171" s="550"/>
      <c r="B171" s="551"/>
      <c r="C171" s="552"/>
      <c r="D171" s="1"/>
      <c r="E171" s="1"/>
      <c r="F171" s="1"/>
      <c r="G171" s="1"/>
    </row>
    <row r="172" spans="1:7" ht="12.75">
      <c r="A172" s="589" t="s">
        <v>492</v>
      </c>
      <c r="B172" s="590"/>
      <c r="C172" s="591"/>
      <c r="D172" s="436" t="s">
        <v>484</v>
      </c>
      <c r="E172" s="436" t="s">
        <v>485</v>
      </c>
      <c r="F172" s="436" t="s">
        <v>539</v>
      </c>
      <c r="G172" s="436" t="s">
        <v>253</v>
      </c>
    </row>
    <row r="173" spans="1:7" ht="12.75">
      <c r="A173" s="541" t="s">
        <v>493</v>
      </c>
      <c r="B173" s="542"/>
      <c r="C173" s="543"/>
      <c r="D173" s="442">
        <v>0</v>
      </c>
      <c r="E173" s="442">
        <v>0</v>
      </c>
      <c r="F173" s="442">
        <v>0</v>
      </c>
      <c r="G173" s="438">
        <f>SUM(D173:F173)</f>
        <v>0</v>
      </c>
    </row>
    <row r="174" spans="1:7" ht="12.75">
      <c r="A174" s="541" t="s">
        <v>494</v>
      </c>
      <c r="B174" s="542"/>
      <c r="C174" s="543"/>
      <c r="D174" s="442">
        <v>222667</v>
      </c>
      <c r="E174" s="442">
        <v>0</v>
      </c>
      <c r="F174" s="442">
        <v>0</v>
      </c>
      <c r="G174" s="438">
        <f>SUM(D174:F174)</f>
        <v>222667</v>
      </c>
    </row>
    <row r="175" spans="1:7" ht="12.75">
      <c r="A175" s="541" t="s">
        <v>495</v>
      </c>
      <c r="B175" s="542"/>
      <c r="C175" s="543"/>
      <c r="D175" s="442">
        <v>5016.5</v>
      </c>
      <c r="E175" s="442">
        <v>15834</v>
      </c>
      <c r="F175" s="442">
        <v>0</v>
      </c>
      <c r="G175" s="438">
        <f>SUM(D175:F175)</f>
        <v>20850.5</v>
      </c>
    </row>
    <row r="176" spans="1:7" ht="12.75">
      <c r="A176" s="537" t="s">
        <v>496</v>
      </c>
      <c r="B176" s="537"/>
      <c r="C176" s="537"/>
      <c r="D176" s="442">
        <v>0</v>
      </c>
      <c r="E176" s="442">
        <v>0</v>
      </c>
      <c r="F176" s="442">
        <v>0</v>
      </c>
      <c r="G176" s="438">
        <f>SUM(D176:F176)</f>
        <v>0</v>
      </c>
    </row>
    <row r="177" spans="1:7" ht="12.75">
      <c r="A177" s="550"/>
      <c r="B177" s="551"/>
      <c r="C177" s="552"/>
      <c r="D177" s="443"/>
      <c r="E177" s="442"/>
      <c r="F177" s="443"/>
      <c r="G177" s="438"/>
    </row>
    <row r="178" spans="1:7" ht="12.75">
      <c r="A178" s="546" t="s">
        <v>497</v>
      </c>
      <c r="B178" s="546"/>
      <c r="C178" s="546"/>
      <c r="D178" s="447">
        <f>SUM(D173:D176)</f>
        <v>227683.5</v>
      </c>
      <c r="E178" s="454">
        <f>SUM(E173:E176)</f>
        <v>15834</v>
      </c>
      <c r="F178" s="447">
        <f>SUM(F173:F176)</f>
        <v>0</v>
      </c>
      <c r="G178" s="440">
        <f>SUM(G173:G176)</f>
        <v>243517.5</v>
      </c>
    </row>
    <row r="182" spans="1:7" ht="12.75">
      <c r="A182" s="580" t="s">
        <v>472</v>
      </c>
      <c r="B182" s="581"/>
      <c r="C182" s="582"/>
      <c r="D182" s="531" t="s">
        <v>548</v>
      </c>
      <c r="E182" s="532"/>
      <c r="F182" s="532"/>
      <c r="G182" s="533"/>
    </row>
    <row r="183" spans="1:7" ht="12.75">
      <c r="A183" s="583" t="s">
        <v>475</v>
      </c>
      <c r="B183" s="584"/>
      <c r="C183" s="585"/>
      <c r="D183" s="586" t="s">
        <v>549</v>
      </c>
      <c r="E183" s="587"/>
      <c r="F183" s="587"/>
      <c r="G183" s="588"/>
    </row>
    <row r="184" spans="1:7" ht="12.75">
      <c r="A184" s="541" t="s">
        <v>477</v>
      </c>
      <c r="B184" s="542"/>
      <c r="C184" s="543"/>
      <c r="D184" s="538" t="s">
        <v>550</v>
      </c>
      <c r="E184" s="539"/>
      <c r="F184" s="539"/>
      <c r="G184" s="540"/>
    </row>
    <row r="185" spans="1:7" ht="12.75">
      <c r="A185" s="541" t="s">
        <v>479</v>
      </c>
      <c r="B185" s="542"/>
      <c r="C185" s="543"/>
      <c r="D185" s="544">
        <v>42251</v>
      </c>
      <c r="E185" s="572"/>
      <c r="F185" s="572"/>
      <c r="G185" s="573"/>
    </row>
    <row r="186" spans="1:7" ht="12.75">
      <c r="A186" s="541" t="s">
        <v>481</v>
      </c>
      <c r="B186" s="542"/>
      <c r="C186" s="543"/>
      <c r="D186" s="544">
        <v>42338</v>
      </c>
      <c r="E186" s="572"/>
      <c r="F186" s="572"/>
      <c r="G186" s="573"/>
    </row>
    <row r="187" spans="1:7" ht="12.75">
      <c r="A187" s="550"/>
      <c r="B187" s="551"/>
      <c r="C187" s="551"/>
      <c r="D187" s="551"/>
      <c r="E187" s="551"/>
      <c r="F187" s="551"/>
      <c r="G187" s="552"/>
    </row>
    <row r="188" spans="1:7" ht="12.75">
      <c r="A188" s="589" t="s">
        <v>483</v>
      </c>
      <c r="B188" s="590"/>
      <c r="C188" s="591"/>
      <c r="D188" s="436" t="s">
        <v>484</v>
      </c>
      <c r="E188" s="436" t="s">
        <v>485</v>
      </c>
      <c r="F188" s="436" t="s">
        <v>539</v>
      </c>
      <c r="G188" s="436" t="s">
        <v>253</v>
      </c>
    </row>
    <row r="189" spans="1:7" ht="12.75">
      <c r="A189" s="541" t="s">
        <v>486</v>
      </c>
      <c r="B189" s="542"/>
      <c r="C189" s="543"/>
      <c r="D189" s="442">
        <v>0</v>
      </c>
      <c r="E189" s="442">
        <v>0</v>
      </c>
      <c r="F189" s="442">
        <v>0</v>
      </c>
      <c r="G189" s="438">
        <f>SUM(D189:F189)</f>
        <v>0</v>
      </c>
    </row>
    <row r="190" spans="1:7" ht="12.75">
      <c r="A190" s="541" t="s">
        <v>487</v>
      </c>
      <c r="B190" s="542"/>
      <c r="C190" s="543"/>
      <c r="D190" s="442">
        <v>0</v>
      </c>
      <c r="E190" s="442">
        <v>0</v>
      </c>
      <c r="F190" s="442">
        <v>0</v>
      </c>
      <c r="G190" s="438">
        <f>SUM(D190:F190)</f>
        <v>0</v>
      </c>
    </row>
    <row r="191" spans="1:7" ht="12.75">
      <c r="A191" s="541" t="s">
        <v>488</v>
      </c>
      <c r="B191" s="542"/>
      <c r="C191" s="543"/>
      <c r="D191" s="442">
        <v>0</v>
      </c>
      <c r="E191" s="453">
        <v>84492</v>
      </c>
      <c r="F191" s="442">
        <v>0</v>
      </c>
      <c r="G191" s="438">
        <f>SUM(D191:F191)</f>
        <v>84492</v>
      </c>
    </row>
    <row r="192" spans="1:7" ht="12.75">
      <c r="A192" s="541" t="s">
        <v>489</v>
      </c>
      <c r="B192" s="542"/>
      <c r="C192" s="543"/>
      <c r="D192" s="442">
        <v>0</v>
      </c>
      <c r="E192" s="442">
        <v>0</v>
      </c>
      <c r="F192" s="442">
        <v>0</v>
      </c>
      <c r="G192" s="438">
        <f>SUM(D192:F192)</f>
        <v>0</v>
      </c>
    </row>
    <row r="193" spans="1:7" ht="12.75">
      <c r="A193" s="435" t="s">
        <v>547</v>
      </c>
      <c r="B193" s="435"/>
      <c r="C193" s="435"/>
      <c r="D193" s="442">
        <v>0</v>
      </c>
      <c r="E193" s="442">
        <v>0</v>
      </c>
      <c r="F193" s="442">
        <v>0</v>
      </c>
      <c r="G193" s="438">
        <f>SUM(D193:F193)</f>
        <v>0</v>
      </c>
    </row>
    <row r="194" spans="1:7" ht="12.75">
      <c r="A194" s="550"/>
      <c r="B194" s="551"/>
      <c r="C194" s="552"/>
      <c r="D194" s="1"/>
      <c r="E194" s="1"/>
      <c r="F194" s="1"/>
      <c r="G194" s="282"/>
    </row>
    <row r="195" spans="1:7" ht="12.75">
      <c r="A195" s="589" t="s">
        <v>491</v>
      </c>
      <c r="B195" s="590"/>
      <c r="C195" s="591"/>
      <c r="D195" s="440">
        <f>SUM(D189:D194)</f>
        <v>0</v>
      </c>
      <c r="E195" s="441">
        <f>SUM(E189:E194)</f>
        <v>84492</v>
      </c>
      <c r="F195" s="440">
        <f>SUM(F189:F194)</f>
        <v>0</v>
      </c>
      <c r="G195" s="440">
        <f>SUM(G189:G194)</f>
        <v>84492</v>
      </c>
    </row>
    <row r="196" spans="1:7" ht="12.75">
      <c r="A196" s="550"/>
      <c r="B196" s="551"/>
      <c r="C196" s="552"/>
      <c r="D196" s="1"/>
      <c r="E196" s="1"/>
      <c r="F196" s="1"/>
      <c r="G196" s="1"/>
    </row>
    <row r="197" spans="1:7" ht="12.75">
      <c r="A197" s="589" t="s">
        <v>492</v>
      </c>
      <c r="B197" s="590"/>
      <c r="C197" s="591"/>
      <c r="D197" s="436" t="s">
        <v>484</v>
      </c>
      <c r="E197" s="436" t="s">
        <v>485</v>
      </c>
      <c r="F197" s="436" t="s">
        <v>539</v>
      </c>
      <c r="G197" s="436" t="s">
        <v>253</v>
      </c>
    </row>
    <row r="198" spans="1:7" ht="12.75">
      <c r="A198" s="541" t="s">
        <v>493</v>
      </c>
      <c r="B198" s="542"/>
      <c r="C198" s="543"/>
      <c r="D198" s="442">
        <v>0</v>
      </c>
      <c r="E198" s="442">
        <v>0</v>
      </c>
      <c r="F198" s="442">
        <v>0</v>
      </c>
      <c r="G198" s="438">
        <f>SUM(D198:F198)</f>
        <v>0</v>
      </c>
    </row>
    <row r="199" spans="1:7" ht="12.75">
      <c r="A199" s="541" t="s">
        <v>494</v>
      </c>
      <c r="B199" s="542"/>
      <c r="C199" s="543"/>
      <c r="D199" s="442">
        <v>0</v>
      </c>
      <c r="E199" s="453">
        <v>74792</v>
      </c>
      <c r="F199" s="442">
        <v>0</v>
      </c>
      <c r="G199" s="455">
        <f>SUM(D199:F199)</f>
        <v>74792</v>
      </c>
    </row>
    <row r="200" spans="1:7" ht="12.75">
      <c r="A200" s="541" t="s">
        <v>495</v>
      </c>
      <c r="B200" s="542"/>
      <c r="C200" s="543"/>
      <c r="D200" s="442">
        <v>0</v>
      </c>
      <c r="E200" s="456">
        <v>9700</v>
      </c>
      <c r="F200" s="442">
        <v>0</v>
      </c>
      <c r="G200" s="455">
        <f>SUM(D200:F200)</f>
        <v>9700</v>
      </c>
    </row>
    <row r="201" spans="1:7" ht="12.75">
      <c r="A201" s="537" t="s">
        <v>496</v>
      </c>
      <c r="B201" s="537"/>
      <c r="C201" s="537"/>
      <c r="D201" s="442">
        <v>0</v>
      </c>
      <c r="E201" s="442">
        <v>0</v>
      </c>
      <c r="F201" s="442">
        <v>0</v>
      </c>
      <c r="G201" s="438">
        <f>SUM(D201:F201)</f>
        <v>0</v>
      </c>
    </row>
    <row r="202" spans="1:7" ht="12.75">
      <c r="A202" s="546" t="s">
        <v>497</v>
      </c>
      <c r="B202" s="546"/>
      <c r="C202" s="546"/>
      <c r="D202" s="447">
        <f>SUM(D198:D201)</f>
        <v>0</v>
      </c>
      <c r="E202" s="454">
        <f>SUM(E198:E201)</f>
        <v>84492</v>
      </c>
      <c r="F202" s="447">
        <f>SUM(F198:F201)</f>
        <v>0</v>
      </c>
      <c r="G202" s="440">
        <f>SUM(G198:G201)</f>
        <v>84492</v>
      </c>
    </row>
  </sheetData>
  <sheetProtection/>
  <mergeCells count="223">
    <mergeCell ref="A191:C191"/>
    <mergeCell ref="A192:C192"/>
    <mergeCell ref="A202:C202"/>
    <mergeCell ref="A196:C196"/>
    <mergeCell ref="A197:C197"/>
    <mergeCell ref="A198:C198"/>
    <mergeCell ref="A199:C199"/>
    <mergeCell ref="A200:C200"/>
    <mergeCell ref="A201:C201"/>
    <mergeCell ref="A194:C194"/>
    <mergeCell ref="A195:C195"/>
    <mergeCell ref="A185:C185"/>
    <mergeCell ref="D185:G185"/>
    <mergeCell ref="A186:C186"/>
    <mergeCell ref="D186:G186"/>
    <mergeCell ref="A187:G187"/>
    <mergeCell ref="A188:C188"/>
    <mergeCell ref="A189:C189"/>
    <mergeCell ref="A190:C190"/>
    <mergeCell ref="A182:C182"/>
    <mergeCell ref="D182:G182"/>
    <mergeCell ref="A183:C183"/>
    <mergeCell ref="D183:G183"/>
    <mergeCell ref="A169:C169"/>
    <mergeCell ref="A170:C170"/>
    <mergeCell ref="A184:C184"/>
    <mergeCell ref="D184:G184"/>
    <mergeCell ref="A173:C173"/>
    <mergeCell ref="A174:C174"/>
    <mergeCell ref="A175:C175"/>
    <mergeCell ref="A176:C176"/>
    <mergeCell ref="A177:C177"/>
    <mergeCell ref="A178:C178"/>
    <mergeCell ref="A171:C171"/>
    <mergeCell ref="A172:C172"/>
    <mergeCell ref="A161:C161"/>
    <mergeCell ref="D161:G161"/>
    <mergeCell ref="A162:G162"/>
    <mergeCell ref="A163:C163"/>
    <mergeCell ref="A164:C164"/>
    <mergeCell ref="A165:C165"/>
    <mergeCell ref="A166:C166"/>
    <mergeCell ref="A167:C167"/>
    <mergeCell ref="A158:C158"/>
    <mergeCell ref="D158:G158"/>
    <mergeCell ref="A159:C159"/>
    <mergeCell ref="D159:G159"/>
    <mergeCell ref="A146:C146"/>
    <mergeCell ref="A147:C147"/>
    <mergeCell ref="A160:C160"/>
    <mergeCell ref="D160:G160"/>
    <mergeCell ref="A150:C150"/>
    <mergeCell ref="A151:C151"/>
    <mergeCell ref="A152:C152"/>
    <mergeCell ref="A153:G154"/>
    <mergeCell ref="A157:C157"/>
    <mergeCell ref="D157:G15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37:C137"/>
    <mergeCell ref="A128:C128"/>
    <mergeCell ref="D128:G128"/>
    <mergeCell ref="A129:C132"/>
    <mergeCell ref="D129:G129"/>
    <mergeCell ref="D130:G130"/>
    <mergeCell ref="D131:G131"/>
    <mergeCell ref="D132:G132"/>
    <mergeCell ref="A133:C133"/>
    <mergeCell ref="D133:G133"/>
    <mergeCell ref="D125:G125"/>
    <mergeCell ref="A126:C126"/>
    <mergeCell ref="D126:G126"/>
    <mergeCell ref="A136:C136"/>
    <mergeCell ref="A134:G134"/>
    <mergeCell ref="A135:C135"/>
    <mergeCell ref="A127:C127"/>
    <mergeCell ref="D127:G127"/>
    <mergeCell ref="A118:C118"/>
    <mergeCell ref="A119:C119"/>
    <mergeCell ref="A120:C120"/>
    <mergeCell ref="A121:C121"/>
    <mergeCell ref="A122:C122"/>
    <mergeCell ref="A124:C124"/>
    <mergeCell ref="D124:G124"/>
    <mergeCell ref="A125:C125"/>
    <mergeCell ref="A117:C117"/>
    <mergeCell ref="A106:G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D103:G103"/>
    <mergeCell ref="A104:C104"/>
    <mergeCell ref="D104:G104"/>
    <mergeCell ref="A116:C116"/>
    <mergeCell ref="A115:C115"/>
    <mergeCell ref="A105:C105"/>
    <mergeCell ref="D105:G105"/>
    <mergeCell ref="A96:C96"/>
    <mergeCell ref="A97:C97"/>
    <mergeCell ref="A98:C98"/>
    <mergeCell ref="A101:C101"/>
    <mergeCell ref="D101:G101"/>
    <mergeCell ref="A102:C102"/>
    <mergeCell ref="D102:G102"/>
    <mergeCell ref="A103:C103"/>
    <mergeCell ref="A90:C90"/>
    <mergeCell ref="A91:C91"/>
    <mergeCell ref="A92:C92"/>
    <mergeCell ref="A93:C93"/>
    <mergeCell ref="A81:C81"/>
    <mergeCell ref="D81:G81"/>
    <mergeCell ref="A94:C94"/>
    <mergeCell ref="A95:C95"/>
    <mergeCell ref="A84:C84"/>
    <mergeCell ref="A85:C85"/>
    <mergeCell ref="A86:C86"/>
    <mergeCell ref="A87:C87"/>
    <mergeCell ref="A88:C88"/>
    <mergeCell ref="A89:C89"/>
    <mergeCell ref="A82:G82"/>
    <mergeCell ref="A83:C83"/>
    <mergeCell ref="A77:C77"/>
    <mergeCell ref="D77:G77"/>
    <mergeCell ref="A78:C78"/>
    <mergeCell ref="D78:G78"/>
    <mergeCell ref="A79:C79"/>
    <mergeCell ref="D79:G79"/>
    <mergeCell ref="A80:C80"/>
    <mergeCell ref="D80:G80"/>
    <mergeCell ref="A71:C71"/>
    <mergeCell ref="D71:G71"/>
    <mergeCell ref="A72:C72"/>
    <mergeCell ref="D72:G72"/>
    <mergeCell ref="A63:C63"/>
    <mergeCell ref="D63:G63"/>
    <mergeCell ref="A73:C73"/>
    <mergeCell ref="D73:G73"/>
    <mergeCell ref="A65:C65"/>
    <mergeCell ref="D65:G65"/>
    <mergeCell ref="A69:C69"/>
    <mergeCell ref="D69:G69"/>
    <mergeCell ref="A70:C70"/>
    <mergeCell ref="D70:G70"/>
    <mergeCell ref="A64:C64"/>
    <mergeCell ref="D64:G64"/>
    <mergeCell ref="A54:C54"/>
    <mergeCell ref="A55:C55"/>
    <mergeCell ref="A56:C56"/>
    <mergeCell ref="A57:G57"/>
    <mergeCell ref="A61:C61"/>
    <mergeCell ref="D61:G61"/>
    <mergeCell ref="A62:C62"/>
    <mergeCell ref="D62:G62"/>
    <mergeCell ref="A48:C48"/>
    <mergeCell ref="A49:C49"/>
    <mergeCell ref="A50:C50"/>
    <mergeCell ref="A51:C51"/>
    <mergeCell ref="A39:C39"/>
    <mergeCell ref="D39:G39"/>
    <mergeCell ref="A52:C52"/>
    <mergeCell ref="A53:C53"/>
    <mergeCell ref="A42:C42"/>
    <mergeCell ref="A43:C43"/>
    <mergeCell ref="A44:C44"/>
    <mergeCell ref="A45:C45"/>
    <mergeCell ref="A46:C46"/>
    <mergeCell ref="A47:C47"/>
    <mergeCell ref="A40:G40"/>
    <mergeCell ref="A41:C41"/>
    <mergeCell ref="A35:C35"/>
    <mergeCell ref="D35:G35"/>
    <mergeCell ref="A36:C36"/>
    <mergeCell ref="D36:G36"/>
    <mergeCell ref="A37:C37"/>
    <mergeCell ref="D37:G37"/>
    <mergeCell ref="A38:C38"/>
    <mergeCell ref="D38:G38"/>
    <mergeCell ref="A27:C27"/>
    <mergeCell ref="A28:C28"/>
    <mergeCell ref="A29:C29"/>
    <mergeCell ref="A30:C30"/>
    <mergeCell ref="A17:C17"/>
    <mergeCell ref="A18:C18"/>
    <mergeCell ref="A31:C31"/>
    <mergeCell ref="A32:G32"/>
    <mergeCell ref="A21:C21"/>
    <mergeCell ref="A22:C22"/>
    <mergeCell ref="A23:C23"/>
    <mergeCell ref="A24:C24"/>
    <mergeCell ref="A25:C25"/>
    <mergeCell ref="A26:C26"/>
    <mergeCell ref="A19:C19"/>
    <mergeCell ref="A20:C20"/>
    <mergeCell ref="A12:C12"/>
    <mergeCell ref="D12:G12"/>
    <mergeCell ref="A13:C13"/>
    <mergeCell ref="D13:G13"/>
    <mergeCell ref="A14:C14"/>
    <mergeCell ref="D14:G14"/>
    <mergeCell ref="A15:G15"/>
    <mergeCell ref="A16:C16"/>
    <mergeCell ref="A10:C10"/>
    <mergeCell ref="D10:G10"/>
    <mergeCell ref="A11:C11"/>
    <mergeCell ref="D11:G11"/>
    <mergeCell ref="A8:G8"/>
    <mergeCell ref="A1:G3"/>
    <mergeCell ref="A4:G4"/>
    <mergeCell ref="A5:G5"/>
    <mergeCell ref="A6:G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&amp;L7. melléklet a 2/2015. (II.20.) önk. rendelethez ezer Ft
&amp;R9 melléklet a 8/2016. (V.20.) önk. rendelethez ezer Ft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6" sqref="F16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1.57421875" style="0" customWidth="1"/>
    <col min="4" max="4" width="10.00390625" style="0" customWidth="1"/>
    <col min="5" max="5" width="10.00390625" style="0" bestFit="1" customWidth="1"/>
    <col min="6" max="6" width="11.00390625" style="0" customWidth="1"/>
    <col min="7" max="7" width="9.8515625" style="0" customWidth="1"/>
  </cols>
  <sheetData>
    <row r="1" spans="1:7" ht="18">
      <c r="A1" s="593" t="s">
        <v>551</v>
      </c>
      <c r="B1" s="593"/>
      <c r="C1" s="593"/>
      <c r="D1" s="593"/>
      <c r="E1" s="593"/>
      <c r="F1" s="593"/>
      <c r="G1" s="593"/>
    </row>
    <row r="2" spans="1:7" ht="18">
      <c r="A2" s="594" t="s">
        <v>552</v>
      </c>
      <c r="B2" s="594"/>
      <c r="C2" s="594"/>
      <c r="D2" s="594"/>
      <c r="E2" s="594"/>
      <c r="F2" s="594"/>
      <c r="G2" s="594"/>
    </row>
    <row r="3" spans="1:7" ht="12.75">
      <c r="A3" s="457"/>
      <c r="B3" s="457"/>
      <c r="C3" s="457"/>
      <c r="D3" s="457"/>
      <c r="E3" s="457"/>
      <c r="F3" s="457"/>
      <c r="G3" s="457"/>
    </row>
    <row r="4" spans="1:7" ht="12.75">
      <c r="A4" s="457"/>
      <c r="B4" s="457"/>
      <c r="C4" s="457"/>
      <c r="D4" s="457"/>
      <c r="E4" s="457"/>
      <c r="F4" s="457"/>
      <c r="G4" s="457"/>
    </row>
    <row r="5" spans="1:7" ht="12.75">
      <c r="A5" s="458"/>
      <c r="B5" s="459"/>
      <c r="C5" s="460"/>
      <c r="D5" s="460"/>
      <c r="E5" s="460"/>
      <c r="F5" s="460"/>
      <c r="G5" s="460"/>
    </row>
    <row r="6" spans="1:7" ht="12.75">
      <c r="A6" s="595" t="s">
        <v>90</v>
      </c>
      <c r="B6" s="596"/>
      <c r="C6" s="461" t="s">
        <v>553</v>
      </c>
      <c r="D6" s="461" t="s">
        <v>554</v>
      </c>
      <c r="E6" s="436" t="s">
        <v>555</v>
      </c>
      <c r="F6" s="436" t="s">
        <v>556</v>
      </c>
      <c r="G6" s="436" t="s">
        <v>557</v>
      </c>
    </row>
    <row r="7" spans="1:7" ht="12.75">
      <c r="A7" s="597" t="s">
        <v>558</v>
      </c>
      <c r="B7" s="597"/>
      <c r="C7" s="462">
        <v>14485</v>
      </c>
      <c r="D7" s="462">
        <v>60241</v>
      </c>
      <c r="E7" s="463">
        <v>57641</v>
      </c>
      <c r="F7" s="463">
        <v>55041</v>
      </c>
      <c r="G7" s="463">
        <v>49392</v>
      </c>
    </row>
    <row r="8" spans="1:7" ht="12.75">
      <c r="A8" s="598" t="s">
        <v>559</v>
      </c>
      <c r="B8" s="599"/>
      <c r="C8" s="462">
        <v>20837</v>
      </c>
      <c r="D8" s="462"/>
      <c r="E8" s="463"/>
      <c r="F8" s="463"/>
      <c r="G8" s="463"/>
    </row>
    <row r="9" spans="1:7" ht="12.75">
      <c r="A9" s="464" t="s">
        <v>560</v>
      </c>
      <c r="B9" s="465"/>
      <c r="C9" s="465">
        <f>SUM(C7:C8)</f>
        <v>35322</v>
      </c>
      <c r="D9" s="465">
        <f>SUM(D7:D8)</f>
        <v>60241</v>
      </c>
      <c r="E9" s="465">
        <f>SUM(E7:E8)</f>
        <v>57641</v>
      </c>
      <c r="F9" s="465">
        <f>SUM(F7:F8)</f>
        <v>55041</v>
      </c>
      <c r="G9" s="465">
        <f>SUM(G7:G8)</f>
        <v>49392</v>
      </c>
    </row>
    <row r="10" spans="1:7" ht="12.75">
      <c r="A10" s="11"/>
      <c r="B10" s="31"/>
      <c r="C10" s="31"/>
      <c r="D10" s="31"/>
      <c r="E10" s="31"/>
      <c r="F10" s="31"/>
      <c r="G10" s="31"/>
    </row>
    <row r="11" spans="1:7" ht="12.75">
      <c r="A11" s="466"/>
      <c r="B11" s="467"/>
      <c r="C11" s="31"/>
      <c r="D11" s="31"/>
      <c r="E11" s="31"/>
      <c r="F11" s="31"/>
      <c r="G11" s="31"/>
    </row>
    <row r="12" spans="1:7" ht="12.75">
      <c r="A12" s="546" t="s">
        <v>561</v>
      </c>
      <c r="B12" s="546"/>
      <c r="C12" s="461" t="s">
        <v>553</v>
      </c>
      <c r="D12" s="31"/>
      <c r="E12" s="31"/>
      <c r="F12" s="31"/>
      <c r="G12" s="31"/>
    </row>
    <row r="13" spans="1:7" ht="12.75">
      <c r="A13" s="592" t="s">
        <v>562</v>
      </c>
      <c r="B13" s="592"/>
      <c r="C13" s="469"/>
      <c r="D13" s="31"/>
      <c r="E13" s="31"/>
      <c r="F13" s="31"/>
      <c r="G13" s="31"/>
    </row>
    <row r="14" spans="1:7" ht="25.5">
      <c r="A14" s="468" t="s">
        <v>563</v>
      </c>
      <c r="B14" s="468"/>
      <c r="C14" s="470">
        <v>488</v>
      </c>
      <c r="D14" s="31"/>
      <c r="E14" s="31"/>
      <c r="F14" s="31"/>
      <c r="G14" s="31"/>
    </row>
    <row r="15" spans="1:7" ht="12.75">
      <c r="A15" s="468" t="s">
        <v>564</v>
      </c>
      <c r="B15" s="468"/>
      <c r="C15" s="470"/>
      <c r="D15" s="31"/>
      <c r="E15" s="31"/>
      <c r="F15" s="31"/>
      <c r="G15" s="31"/>
    </row>
    <row r="16" spans="1:7" ht="12.75">
      <c r="A16" s="546" t="s">
        <v>565</v>
      </c>
      <c r="B16" s="546"/>
      <c r="C16" s="471">
        <f>SUM(C13:C15)</f>
        <v>488</v>
      </c>
      <c r="D16" s="472"/>
      <c r="E16" s="31"/>
      <c r="F16" s="31"/>
      <c r="G16" s="31"/>
    </row>
  </sheetData>
  <sheetProtection/>
  <mergeCells count="8">
    <mergeCell ref="A13:B13"/>
    <mergeCell ref="A16:B16"/>
    <mergeCell ref="A1:G1"/>
    <mergeCell ref="A2:G2"/>
    <mergeCell ref="A6:B6"/>
    <mergeCell ref="A7:B7"/>
    <mergeCell ref="A8:B8"/>
    <mergeCell ref="A12:B12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&amp;L8. melléklet a 2/2015. (II.20.) önk. rendelethez ezer Ft
&amp;R10 melléklet a 8/2016. (V.20.) önk. rendelethez ezer Ft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7"/>
  <sheetViews>
    <sheetView view="pageLayout" workbookViewId="0" topLeftCell="A1">
      <selection activeCell="E6" sqref="E6"/>
    </sheetView>
  </sheetViews>
  <sheetFormatPr defaultColWidth="9.140625" defaultRowHeight="12.75"/>
  <cols>
    <col min="2" max="2" width="52.00390625" style="0" customWidth="1"/>
    <col min="3" max="4" width="13.7109375" style="0" customWidth="1"/>
  </cols>
  <sheetData>
    <row r="1" spans="1:3" ht="15.75">
      <c r="A1" s="491" t="s">
        <v>135</v>
      </c>
      <c r="B1" s="491"/>
      <c r="C1" s="491"/>
    </row>
    <row r="2" spans="1:3" ht="15.75">
      <c r="A2" s="510" t="s">
        <v>151</v>
      </c>
      <c r="B2" s="510"/>
      <c r="C2" s="510"/>
    </row>
    <row r="3" spans="1:4" ht="27" customHeight="1">
      <c r="A3" s="115" t="s">
        <v>152</v>
      </c>
      <c r="B3" s="118" t="s">
        <v>153</v>
      </c>
      <c r="C3" s="119" t="s">
        <v>328</v>
      </c>
      <c r="D3" s="119" t="s">
        <v>327</v>
      </c>
    </row>
    <row r="4" spans="1:4" ht="12.75">
      <c r="A4" s="120" t="s">
        <v>95</v>
      </c>
      <c r="B4" s="29" t="s">
        <v>154</v>
      </c>
      <c r="C4" s="2">
        <v>18865</v>
      </c>
      <c r="D4" s="2">
        <v>18865</v>
      </c>
    </row>
    <row r="5" spans="1:4" ht="12.75">
      <c r="A5" s="120" t="s">
        <v>96</v>
      </c>
      <c r="B5" s="29" t="s">
        <v>155</v>
      </c>
      <c r="C5" s="2">
        <v>4331</v>
      </c>
      <c r="D5" s="2">
        <v>4786</v>
      </c>
    </row>
    <row r="6" spans="1:4" ht="12" customHeight="1">
      <c r="A6" s="120" t="s">
        <v>89</v>
      </c>
      <c r="B6" s="19" t="s">
        <v>156</v>
      </c>
      <c r="C6" s="2">
        <v>733</v>
      </c>
      <c r="D6" s="2">
        <v>0</v>
      </c>
    </row>
    <row r="7" spans="1:4" ht="12.75">
      <c r="A7" s="120" t="s">
        <v>97</v>
      </c>
      <c r="B7" s="19" t="s">
        <v>157</v>
      </c>
      <c r="C7" s="2">
        <v>232700</v>
      </c>
      <c r="D7" s="2">
        <v>209366</v>
      </c>
    </row>
    <row r="8" spans="1:4" ht="12.75">
      <c r="A8" s="120" t="s">
        <v>160</v>
      </c>
      <c r="B8" s="19" t="s">
        <v>161</v>
      </c>
      <c r="C8" s="2">
        <v>64538</v>
      </c>
      <c r="D8" s="2">
        <v>117603</v>
      </c>
    </row>
    <row r="9" spans="1:4" ht="12.75">
      <c r="A9" s="120" t="s">
        <v>109</v>
      </c>
      <c r="B9" s="19" t="s">
        <v>162</v>
      </c>
      <c r="C9" s="2">
        <v>9600</v>
      </c>
      <c r="D9" s="2">
        <v>4600</v>
      </c>
    </row>
    <row r="10" spans="1:4" ht="12.75">
      <c r="A10" s="152" t="s">
        <v>209</v>
      </c>
      <c r="B10" s="19" t="s">
        <v>210</v>
      </c>
      <c r="C10" s="2"/>
      <c r="D10" s="2">
        <v>0</v>
      </c>
    </row>
    <row r="11" spans="1:4" ht="12.75">
      <c r="A11" s="600" t="s">
        <v>158</v>
      </c>
      <c r="B11" s="600"/>
      <c r="C11" s="105">
        <f>SUM(C4:C9)</f>
        <v>330767</v>
      </c>
      <c r="D11" s="105">
        <v>355220</v>
      </c>
    </row>
    <row r="12" spans="1:4" ht="12.75">
      <c r="A12" s="121"/>
      <c r="B12" s="121"/>
      <c r="C12" s="4"/>
      <c r="D12" s="4"/>
    </row>
    <row r="13" spans="1:4" ht="32.25" customHeight="1">
      <c r="A13" s="601" t="s">
        <v>159</v>
      </c>
      <c r="B13" s="601"/>
      <c r="C13" s="601"/>
      <c r="D13" s="132"/>
    </row>
    <row r="14" spans="1:4" ht="12.75">
      <c r="A14" s="40"/>
      <c r="B14" s="122"/>
      <c r="C14" s="4"/>
      <c r="D14" s="4"/>
    </row>
    <row r="15" spans="1:4" ht="12.75">
      <c r="A15" s="123" t="s">
        <v>95</v>
      </c>
      <c r="B15" s="124" t="s">
        <v>104</v>
      </c>
      <c r="C15" s="105">
        <v>1000</v>
      </c>
      <c r="D15" s="105">
        <v>3255</v>
      </c>
    </row>
    <row r="16" spans="1:4" ht="12.75">
      <c r="A16" s="108"/>
      <c r="B16" s="124" t="s">
        <v>158</v>
      </c>
      <c r="C16" s="105">
        <v>1000</v>
      </c>
      <c r="D16" s="105">
        <v>3255</v>
      </c>
    </row>
    <row r="17" spans="1:4" ht="12.75">
      <c r="A17" s="108"/>
      <c r="B17" s="124" t="s">
        <v>200</v>
      </c>
      <c r="C17" s="105">
        <f>C11+C16</f>
        <v>331767</v>
      </c>
      <c r="D17" s="105">
        <v>358475</v>
      </c>
    </row>
  </sheetData>
  <sheetProtection/>
  <mergeCells count="4">
    <mergeCell ref="A11:B11"/>
    <mergeCell ref="A13:C13"/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>&amp;L9. melléklet a 2/2015. (II.20.) rendelethez, ezer Ft&amp;R11 melléklet a 8/2016. (V.20.) önk. rendelethez ezer Ft
</oddHeader>
    <oddFooter>&amp;C9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9"/>
  <sheetViews>
    <sheetView workbookViewId="0" topLeftCell="A1">
      <selection activeCell="G28" sqref="G28:G31"/>
    </sheetView>
  </sheetViews>
  <sheetFormatPr defaultColWidth="9.140625" defaultRowHeight="12.75"/>
  <cols>
    <col min="1" max="1" width="48.7109375" style="0" customWidth="1"/>
  </cols>
  <sheetData>
    <row r="1" spans="1:14" ht="18">
      <c r="A1" s="602" t="s">
        <v>135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8">
      <c r="A2" s="604" t="s">
        <v>250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14" ht="12.75">
      <c r="A3" s="114" t="s">
        <v>90</v>
      </c>
      <c r="B3" s="115" t="s">
        <v>141</v>
      </c>
      <c r="C3" s="115" t="s">
        <v>142</v>
      </c>
      <c r="D3" s="115" t="s">
        <v>143</v>
      </c>
      <c r="E3" s="115" t="s">
        <v>251</v>
      </c>
      <c r="F3" s="115" t="s">
        <v>144</v>
      </c>
      <c r="G3" s="115" t="s">
        <v>145</v>
      </c>
      <c r="H3" s="115" t="s">
        <v>146</v>
      </c>
      <c r="I3" s="115" t="s">
        <v>147</v>
      </c>
      <c r="J3" s="115" t="s">
        <v>148</v>
      </c>
      <c r="K3" s="115" t="s">
        <v>252</v>
      </c>
      <c r="L3" s="115" t="s">
        <v>149</v>
      </c>
      <c r="M3" s="115" t="s">
        <v>150</v>
      </c>
      <c r="N3" s="115" t="s">
        <v>253</v>
      </c>
    </row>
    <row r="4" spans="1:14" ht="12.75">
      <c r="A4" s="163" t="s">
        <v>115</v>
      </c>
      <c r="B4" s="164">
        <v>8472</v>
      </c>
      <c r="C4" s="164">
        <v>8472</v>
      </c>
      <c r="D4" s="164">
        <v>8472</v>
      </c>
      <c r="E4" s="164">
        <v>8472</v>
      </c>
      <c r="F4" s="164">
        <v>8472</v>
      </c>
      <c r="G4" s="164">
        <v>8472</v>
      </c>
      <c r="H4" s="164">
        <v>8650</v>
      </c>
      <c r="I4" s="164">
        <v>8650</v>
      </c>
      <c r="J4" s="164">
        <v>8649</v>
      </c>
      <c r="K4" s="164">
        <v>8337</v>
      </c>
      <c r="L4" s="164">
        <v>8337</v>
      </c>
      <c r="M4" s="164">
        <v>8336</v>
      </c>
      <c r="N4" s="33">
        <f aca="true" t="shared" si="0" ref="N4:N9">SUM(B4:M4)</f>
        <v>101791</v>
      </c>
    </row>
    <row r="5" spans="1:14" ht="12.75">
      <c r="A5" s="24" t="s">
        <v>254</v>
      </c>
      <c r="B5" s="165">
        <v>4667</v>
      </c>
      <c r="C5" s="165">
        <v>4668</v>
      </c>
      <c r="D5" s="165">
        <v>4668</v>
      </c>
      <c r="E5" s="165">
        <v>4668</v>
      </c>
      <c r="F5" s="165">
        <v>4668</v>
      </c>
      <c r="G5" s="165">
        <v>4668</v>
      </c>
      <c r="H5" s="165">
        <v>4668</v>
      </c>
      <c r="I5" s="165">
        <v>4668</v>
      </c>
      <c r="J5" s="165">
        <v>4668</v>
      </c>
      <c r="K5" s="165">
        <v>24668</v>
      </c>
      <c r="L5" s="165">
        <v>18666</v>
      </c>
      <c r="M5" s="165">
        <v>4668</v>
      </c>
      <c r="N5" s="33">
        <f t="shared" si="0"/>
        <v>90013</v>
      </c>
    </row>
    <row r="6" spans="1:14" ht="12.75">
      <c r="A6" s="116" t="s">
        <v>255</v>
      </c>
      <c r="B6" s="166">
        <f aca="true" t="shared" si="1" ref="B6:N6">SUM(B4:B5)</f>
        <v>13139</v>
      </c>
      <c r="C6" s="166">
        <f t="shared" si="1"/>
        <v>13140</v>
      </c>
      <c r="D6" s="166">
        <f t="shared" si="1"/>
        <v>13140</v>
      </c>
      <c r="E6" s="166">
        <f t="shared" si="1"/>
        <v>13140</v>
      </c>
      <c r="F6" s="166">
        <f t="shared" si="1"/>
        <v>13140</v>
      </c>
      <c r="G6" s="166">
        <f t="shared" si="1"/>
        <v>13140</v>
      </c>
      <c r="H6" s="166">
        <f t="shared" si="1"/>
        <v>13318</v>
      </c>
      <c r="I6" s="166">
        <f t="shared" si="1"/>
        <v>13318</v>
      </c>
      <c r="J6" s="166">
        <f t="shared" si="1"/>
        <v>13317</v>
      </c>
      <c r="K6" s="166">
        <f t="shared" si="1"/>
        <v>33005</v>
      </c>
      <c r="L6" s="166">
        <f t="shared" si="1"/>
        <v>27003</v>
      </c>
      <c r="M6" s="166">
        <f t="shared" si="1"/>
        <v>13004</v>
      </c>
      <c r="N6" s="166">
        <f t="shared" si="1"/>
        <v>191804</v>
      </c>
    </row>
    <row r="7" spans="1:14" ht="12.75">
      <c r="A7" s="24" t="s">
        <v>256</v>
      </c>
      <c r="B7" s="117">
        <v>1251</v>
      </c>
      <c r="C7" s="117">
        <v>1321</v>
      </c>
      <c r="D7" s="117">
        <v>1540</v>
      </c>
      <c r="E7" s="117">
        <v>1179</v>
      </c>
      <c r="F7" s="117">
        <v>966</v>
      </c>
      <c r="G7" s="117">
        <v>1395</v>
      </c>
      <c r="H7" s="117">
        <v>2770</v>
      </c>
      <c r="I7" s="117">
        <v>2764</v>
      </c>
      <c r="J7" s="117">
        <v>1767</v>
      </c>
      <c r="K7" s="117">
        <v>945</v>
      </c>
      <c r="L7" s="117">
        <v>946</v>
      </c>
      <c r="M7" s="117">
        <v>1956</v>
      </c>
      <c r="N7" s="33">
        <f t="shared" si="0"/>
        <v>18800</v>
      </c>
    </row>
    <row r="8" spans="1:14" ht="12.75">
      <c r="A8" s="116" t="s">
        <v>257</v>
      </c>
      <c r="B8" s="166">
        <f aca="true" t="shared" si="2" ref="B8:M8">SUM(B7:B7)</f>
        <v>1251</v>
      </c>
      <c r="C8" s="166">
        <f t="shared" si="2"/>
        <v>1321</v>
      </c>
      <c r="D8" s="166">
        <f t="shared" si="2"/>
        <v>1540</v>
      </c>
      <c r="E8" s="166">
        <f t="shared" si="2"/>
        <v>1179</v>
      </c>
      <c r="F8" s="166">
        <f t="shared" si="2"/>
        <v>966</v>
      </c>
      <c r="G8" s="166">
        <f t="shared" si="2"/>
        <v>1395</v>
      </c>
      <c r="H8" s="166">
        <f t="shared" si="2"/>
        <v>2770</v>
      </c>
      <c r="I8" s="166">
        <f t="shared" si="2"/>
        <v>2764</v>
      </c>
      <c r="J8" s="166">
        <f t="shared" si="2"/>
        <v>1767</v>
      </c>
      <c r="K8" s="166">
        <f t="shared" si="2"/>
        <v>945</v>
      </c>
      <c r="L8" s="166">
        <f t="shared" si="2"/>
        <v>946</v>
      </c>
      <c r="M8" s="166">
        <f t="shared" si="2"/>
        <v>1956</v>
      </c>
      <c r="N8" s="90">
        <f t="shared" si="0"/>
        <v>18800</v>
      </c>
    </row>
    <row r="9" spans="1:14" ht="12.75">
      <c r="A9" s="116" t="s">
        <v>258</v>
      </c>
      <c r="B9" s="166">
        <f aca="true" t="shared" si="3" ref="B9:M9">SUM(B6+B8)</f>
        <v>14390</v>
      </c>
      <c r="C9" s="166">
        <f t="shared" si="3"/>
        <v>14461</v>
      </c>
      <c r="D9" s="166">
        <f t="shared" si="3"/>
        <v>14680</v>
      </c>
      <c r="E9" s="166">
        <f t="shared" si="3"/>
        <v>14319</v>
      </c>
      <c r="F9" s="166">
        <f t="shared" si="3"/>
        <v>14106</v>
      </c>
      <c r="G9" s="166">
        <f t="shared" si="3"/>
        <v>14535</v>
      </c>
      <c r="H9" s="166">
        <f t="shared" si="3"/>
        <v>16088</v>
      </c>
      <c r="I9" s="166">
        <f t="shared" si="3"/>
        <v>16082</v>
      </c>
      <c r="J9" s="166">
        <f t="shared" si="3"/>
        <v>15084</v>
      </c>
      <c r="K9" s="166">
        <f t="shared" si="3"/>
        <v>33950</v>
      </c>
      <c r="L9" s="166">
        <f t="shared" si="3"/>
        <v>27949</v>
      </c>
      <c r="M9" s="166">
        <f t="shared" si="3"/>
        <v>14960</v>
      </c>
      <c r="N9" s="90">
        <f t="shared" si="0"/>
        <v>210604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300" verticalDpi="300" orientation="landscape" paperSize="9" scale="79" r:id="rId1"/>
  <headerFooter alignWithMargins="0">
    <oddHeader>&amp;L10. melléklet a 2/2015. (II.20.) rendelethez, ezer Ft&amp;R12. melléklet a 8/2016. (V.20.) önk. rendelethez ezer Ft
</oddHeader>
    <oddFooter>&amp;C10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E32" sqref="E32"/>
    </sheetView>
  </sheetViews>
  <sheetFormatPr defaultColWidth="9.140625" defaultRowHeight="12.75"/>
  <cols>
    <col min="1" max="1" width="3.421875" style="0" customWidth="1"/>
    <col min="2" max="2" width="59.421875" style="0" customWidth="1"/>
    <col min="3" max="3" width="12.7109375" style="0" customWidth="1"/>
    <col min="4" max="4" width="12.00390625" style="0" customWidth="1"/>
  </cols>
  <sheetData>
    <row r="1" spans="1:4" ht="15.75">
      <c r="A1" s="276" t="s">
        <v>342</v>
      </c>
      <c r="B1" s="277"/>
      <c r="C1" s="278" t="s">
        <v>343</v>
      </c>
      <c r="D1" s="279" t="s">
        <v>344</v>
      </c>
    </row>
    <row r="2" spans="1:4" ht="12.75">
      <c r="A2" s="583" t="s">
        <v>332</v>
      </c>
      <c r="B2" s="585"/>
      <c r="C2" s="280">
        <v>3255917</v>
      </c>
      <c r="D2" s="280">
        <v>3310568</v>
      </c>
    </row>
    <row r="3" spans="1:4" ht="12.75">
      <c r="A3" s="550"/>
      <c r="B3" s="552"/>
      <c r="C3" s="281"/>
      <c r="D3" s="281"/>
    </row>
    <row r="4" spans="1:4" ht="12.75">
      <c r="A4" s="583" t="s">
        <v>333</v>
      </c>
      <c r="B4" s="585"/>
      <c r="C4" s="281"/>
      <c r="D4" s="281"/>
    </row>
    <row r="5" spans="1:4" ht="12.75">
      <c r="A5" s="1" t="s">
        <v>334</v>
      </c>
      <c r="B5" s="1"/>
      <c r="C5" s="281"/>
      <c r="D5" s="281"/>
    </row>
    <row r="6" spans="1:4" ht="12.75">
      <c r="A6" s="1" t="s">
        <v>335</v>
      </c>
      <c r="B6" s="1"/>
      <c r="C6" s="281">
        <v>717893</v>
      </c>
      <c r="D6" s="281">
        <v>966578</v>
      </c>
    </row>
    <row r="7" spans="1:4" ht="12.75">
      <c r="A7" s="1" t="s">
        <v>336</v>
      </c>
      <c r="B7" s="1"/>
      <c r="C7" s="281">
        <v>17700</v>
      </c>
      <c r="D7" s="281">
        <v>13570</v>
      </c>
    </row>
    <row r="8" spans="1:4" ht="12.75">
      <c r="A8" s="1" t="s">
        <v>337</v>
      </c>
      <c r="B8" s="1"/>
      <c r="C8" s="281">
        <v>45000</v>
      </c>
      <c r="D8" s="281">
        <v>45000</v>
      </c>
    </row>
    <row r="9" spans="1:4" ht="12.75">
      <c r="A9" s="1" t="s">
        <v>338</v>
      </c>
      <c r="B9" s="1"/>
      <c r="C9" s="281">
        <v>275285</v>
      </c>
      <c r="D9" s="281">
        <v>299020</v>
      </c>
    </row>
    <row r="10" spans="1:4" ht="12.75">
      <c r="A10" s="1" t="s">
        <v>339</v>
      </c>
      <c r="B10" s="1"/>
      <c r="C10" s="281"/>
      <c r="D10" s="281"/>
    </row>
    <row r="11" spans="1:4" ht="12.75">
      <c r="A11" s="282" t="s">
        <v>340</v>
      </c>
      <c r="B11" s="282"/>
      <c r="C11" s="280">
        <v>1055878</v>
      </c>
      <c r="D11" s="280">
        <v>1324168</v>
      </c>
    </row>
    <row r="12" spans="1:4" ht="12.75">
      <c r="A12" s="550"/>
      <c r="B12" s="552"/>
      <c r="C12" s="1"/>
      <c r="D12" s="1"/>
    </row>
    <row r="13" spans="1:4" ht="12.75">
      <c r="A13" s="583" t="s">
        <v>341</v>
      </c>
      <c r="B13" s="585"/>
      <c r="C13" s="280">
        <v>1151458</v>
      </c>
      <c r="D13" s="280">
        <v>1470936</v>
      </c>
    </row>
  </sheetData>
  <sheetProtection/>
  <mergeCells count="5">
    <mergeCell ref="A13:B13"/>
    <mergeCell ref="A2:B2"/>
    <mergeCell ref="A3:B3"/>
    <mergeCell ref="A4:B4"/>
    <mergeCell ref="A12:B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&amp;L11. melléklet a 2/2015. (II.20.) önk. rendelethez ezer Ft
&amp;R13 melléklet a 8/2016. (V.20.) önk. rendelethez ezer Ft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7">
      <selection activeCell="C40" sqref="C40"/>
    </sheetView>
  </sheetViews>
  <sheetFormatPr defaultColWidth="9.140625" defaultRowHeight="12.75"/>
  <cols>
    <col min="1" max="1" width="6.140625" style="0" customWidth="1"/>
    <col min="2" max="2" width="38.57421875" style="0" customWidth="1"/>
    <col min="3" max="3" width="17.00390625" style="0" bestFit="1" customWidth="1"/>
    <col min="4" max="4" width="21.57421875" style="0" customWidth="1"/>
    <col min="5" max="5" width="19.8515625" style="0" customWidth="1"/>
  </cols>
  <sheetData>
    <row r="1" spans="1:5" ht="20.25">
      <c r="A1" s="607" t="s">
        <v>421</v>
      </c>
      <c r="B1" s="608"/>
      <c r="C1" s="608"/>
      <c r="D1" s="608"/>
      <c r="E1" s="608"/>
    </row>
    <row r="2" spans="1:5" ht="12.75">
      <c r="A2" s="609" t="s">
        <v>422</v>
      </c>
      <c r="B2" s="609"/>
      <c r="C2" s="611" t="s">
        <v>423</v>
      </c>
      <c r="D2" s="613" t="s">
        <v>424</v>
      </c>
      <c r="E2" s="611" t="s">
        <v>288</v>
      </c>
    </row>
    <row r="3" spans="1:5" ht="13.5" thickBot="1">
      <c r="A3" s="610"/>
      <c r="B3" s="610"/>
      <c r="C3" s="612"/>
      <c r="D3" s="614"/>
      <c r="E3" s="612"/>
    </row>
    <row r="4" spans="1:5" ht="25.5">
      <c r="A4" s="371" t="s">
        <v>6</v>
      </c>
      <c r="B4" s="372" t="s">
        <v>425</v>
      </c>
      <c r="C4" s="373"/>
      <c r="D4" s="374"/>
      <c r="E4" s="375"/>
    </row>
    <row r="5" spans="1:5" ht="25.5">
      <c r="A5" s="376" t="s">
        <v>426</v>
      </c>
      <c r="B5" s="24" t="s">
        <v>427</v>
      </c>
      <c r="C5" s="377">
        <v>96592200</v>
      </c>
      <c r="D5" s="378">
        <v>96592200</v>
      </c>
      <c r="E5" s="379">
        <v>96592200</v>
      </c>
    </row>
    <row r="6" spans="1:5" ht="25.5">
      <c r="A6" s="376" t="s">
        <v>428</v>
      </c>
      <c r="B6" s="24" t="s">
        <v>429</v>
      </c>
      <c r="C6" s="380">
        <v>8097351</v>
      </c>
      <c r="D6" s="378">
        <v>8097351</v>
      </c>
      <c r="E6" s="379">
        <v>8097351</v>
      </c>
    </row>
    <row r="7" spans="1:5" ht="12.75">
      <c r="A7" s="376" t="s">
        <v>430</v>
      </c>
      <c r="B7" s="24" t="s">
        <v>431</v>
      </c>
      <c r="C7" s="380">
        <v>25216000</v>
      </c>
      <c r="D7" s="378">
        <v>25216000</v>
      </c>
      <c r="E7" s="379">
        <v>25216000</v>
      </c>
    </row>
    <row r="8" spans="1:5" ht="25.5">
      <c r="A8" s="376" t="s">
        <v>432</v>
      </c>
      <c r="B8" s="24" t="s">
        <v>433</v>
      </c>
      <c r="C8" s="380">
        <v>1511928</v>
      </c>
      <c r="D8" s="378">
        <v>1511928</v>
      </c>
      <c r="E8" s="379">
        <v>1511928</v>
      </c>
    </row>
    <row r="9" spans="1:5" ht="12.75">
      <c r="A9" s="376" t="s">
        <v>434</v>
      </c>
      <c r="B9" s="24" t="s">
        <v>435</v>
      </c>
      <c r="C9" s="380">
        <v>8523850</v>
      </c>
      <c r="D9" s="378">
        <v>8523850</v>
      </c>
      <c r="E9" s="379">
        <v>8523850</v>
      </c>
    </row>
    <row r="10" spans="1:5" ht="15.75">
      <c r="A10" s="376"/>
      <c r="B10" s="24" t="s">
        <v>436</v>
      </c>
      <c r="C10" s="381">
        <f>SUM(C6:C9)</f>
        <v>43349129</v>
      </c>
      <c r="D10" s="381">
        <f>SUM(D6:D9)</f>
        <v>43349129</v>
      </c>
      <c r="E10" s="382">
        <f>SUM(E6:E9)</f>
        <v>43349129</v>
      </c>
    </row>
    <row r="11" spans="1:5" ht="12.75">
      <c r="A11" s="376"/>
      <c r="B11" s="24" t="s">
        <v>437</v>
      </c>
      <c r="C11" s="377">
        <v>0</v>
      </c>
      <c r="D11" s="378"/>
      <c r="E11" s="379"/>
    </row>
    <row r="12" spans="1:5" ht="15.75">
      <c r="A12" s="376"/>
      <c r="B12" s="24" t="s">
        <v>2</v>
      </c>
      <c r="C12" s="381">
        <f>SUM(C10:C11)</f>
        <v>43349129</v>
      </c>
      <c r="D12" s="381">
        <f>SUM(D10:D11)</f>
        <v>43349129</v>
      </c>
      <c r="E12" s="382">
        <f>SUM(E10:E11)</f>
        <v>43349129</v>
      </c>
    </row>
    <row r="13" spans="1:5" ht="25.5">
      <c r="A13" s="376" t="s">
        <v>438</v>
      </c>
      <c r="B13" s="24" t="s">
        <v>439</v>
      </c>
      <c r="C13" s="380">
        <v>14177700</v>
      </c>
      <c r="D13" s="378">
        <v>14177700</v>
      </c>
      <c r="E13" s="379">
        <v>14177700</v>
      </c>
    </row>
    <row r="14" spans="1:5" ht="12.75">
      <c r="A14" s="376"/>
      <c r="B14" s="24" t="s">
        <v>437</v>
      </c>
      <c r="C14" s="380">
        <v>8508055</v>
      </c>
      <c r="D14" s="378">
        <v>8508055</v>
      </c>
      <c r="E14" s="379">
        <v>8508055</v>
      </c>
    </row>
    <row r="15" spans="1:5" ht="25.5">
      <c r="A15" s="376"/>
      <c r="B15" s="24" t="s">
        <v>440</v>
      </c>
      <c r="C15" s="377">
        <f>C13-C14</f>
        <v>5669645</v>
      </c>
      <c r="D15" s="378">
        <v>5669645</v>
      </c>
      <c r="E15" s="379">
        <v>5669645</v>
      </c>
    </row>
    <row r="16" spans="1:5" ht="25.5">
      <c r="A16" s="376" t="s">
        <v>441</v>
      </c>
      <c r="B16" s="24" t="s">
        <v>442</v>
      </c>
      <c r="C16" s="377">
        <v>1152600</v>
      </c>
      <c r="D16" s="378">
        <v>1152600</v>
      </c>
      <c r="E16" s="379">
        <v>1152600</v>
      </c>
    </row>
    <row r="17" spans="1:5" ht="25.5">
      <c r="A17" s="376" t="s">
        <v>443</v>
      </c>
      <c r="B17" s="24" t="s">
        <v>444</v>
      </c>
      <c r="C17" s="377">
        <v>0</v>
      </c>
      <c r="D17" s="378"/>
      <c r="E17" s="379"/>
    </row>
    <row r="18" spans="1:5" ht="16.5" thickBot="1">
      <c r="A18" s="383"/>
      <c r="B18" s="384" t="s">
        <v>2</v>
      </c>
      <c r="C18" s="385">
        <f>C5+C12+C15+C16</f>
        <v>146763574</v>
      </c>
      <c r="D18" s="385">
        <f>D5+D12+D15+D16</f>
        <v>146763574</v>
      </c>
      <c r="E18" s="386">
        <f>E5+E12+E15+E16</f>
        <v>146763574</v>
      </c>
    </row>
    <row r="19" spans="1:5" ht="12.75">
      <c r="A19" s="387" t="s">
        <v>7</v>
      </c>
      <c r="B19" s="388" t="s">
        <v>445</v>
      </c>
      <c r="C19" s="389"/>
      <c r="D19" s="390"/>
      <c r="E19" s="391"/>
    </row>
    <row r="20" spans="1:5" ht="12.75">
      <c r="A20" s="392" t="s">
        <v>446</v>
      </c>
      <c r="B20" s="24" t="s">
        <v>447</v>
      </c>
      <c r="C20" s="377">
        <v>47866700</v>
      </c>
      <c r="D20" s="393">
        <v>48420300</v>
      </c>
      <c r="E20" s="394">
        <v>48420300</v>
      </c>
    </row>
    <row r="21" spans="1:5" ht="25.5">
      <c r="A21" s="392" t="s">
        <v>448</v>
      </c>
      <c r="B21" s="24" t="s">
        <v>449</v>
      </c>
      <c r="C21" s="377">
        <v>12600000</v>
      </c>
      <c r="D21" s="393">
        <v>12600000</v>
      </c>
      <c r="E21" s="394">
        <v>12600000</v>
      </c>
    </row>
    <row r="22" spans="1:5" ht="12.75">
      <c r="A22" s="395" t="s">
        <v>450</v>
      </c>
      <c r="B22" s="24" t="s">
        <v>451</v>
      </c>
      <c r="C22" s="377">
        <v>9310000</v>
      </c>
      <c r="D22" s="396">
        <v>9333332</v>
      </c>
      <c r="E22" s="394">
        <v>9333332</v>
      </c>
    </row>
    <row r="23" spans="1:5" ht="38.25">
      <c r="A23" s="397" t="s">
        <v>452</v>
      </c>
      <c r="B23" s="398" t="s">
        <v>453</v>
      </c>
      <c r="C23" s="399">
        <v>1689333</v>
      </c>
      <c r="D23" s="393">
        <v>1689333</v>
      </c>
      <c r="E23" s="394">
        <v>1689333</v>
      </c>
    </row>
    <row r="24" spans="1:5" ht="38.25">
      <c r="A24" s="397"/>
      <c r="B24" s="24" t="s">
        <v>454</v>
      </c>
      <c r="C24" s="377">
        <v>352000</v>
      </c>
      <c r="D24" s="393">
        <v>0</v>
      </c>
      <c r="E24" s="394">
        <v>0</v>
      </c>
    </row>
    <row r="25" spans="1:5" ht="13.5" thickBot="1">
      <c r="A25" s="400"/>
      <c r="B25" s="401" t="s">
        <v>2</v>
      </c>
      <c r="C25" s="402">
        <f>SUM(C20:C24)</f>
        <v>71818033</v>
      </c>
      <c r="D25" s="403">
        <f>SUM(D20:D24)</f>
        <v>72042965</v>
      </c>
      <c r="E25" s="404">
        <f>SUM(E20:E24)</f>
        <v>72042965</v>
      </c>
    </row>
    <row r="26" spans="1:5" ht="25.5">
      <c r="A26" s="405" t="s">
        <v>8</v>
      </c>
      <c r="B26" s="406" t="s">
        <v>455</v>
      </c>
      <c r="C26" s="389"/>
      <c r="D26" s="407"/>
      <c r="E26" s="408"/>
    </row>
    <row r="27" spans="1:5" ht="12.75">
      <c r="A27" s="409" t="s">
        <v>456</v>
      </c>
      <c r="B27" s="410" t="s">
        <v>457</v>
      </c>
      <c r="C27" s="411">
        <v>24229060</v>
      </c>
      <c r="D27" s="393">
        <v>24229060</v>
      </c>
      <c r="E27" s="394">
        <v>24229060</v>
      </c>
    </row>
    <row r="28" spans="1:5" ht="12.75">
      <c r="A28" s="395" t="s">
        <v>458</v>
      </c>
      <c r="B28" s="24" t="s">
        <v>459</v>
      </c>
      <c r="C28" s="377">
        <v>7905600</v>
      </c>
      <c r="D28" s="393">
        <v>8671455</v>
      </c>
      <c r="E28" s="394">
        <v>8671455</v>
      </c>
    </row>
    <row r="29" spans="1:5" ht="12.75">
      <c r="A29" s="412" t="s">
        <v>460</v>
      </c>
      <c r="B29" s="398" t="s">
        <v>461</v>
      </c>
      <c r="C29" s="399">
        <v>13969920</v>
      </c>
      <c r="D29" s="393">
        <v>14149440</v>
      </c>
      <c r="E29" s="394">
        <v>14149440</v>
      </c>
    </row>
    <row r="30" spans="1:5" ht="12.75">
      <c r="A30" s="412" t="s">
        <v>462</v>
      </c>
      <c r="B30" s="398" t="s">
        <v>463</v>
      </c>
      <c r="C30" s="399">
        <v>12713405</v>
      </c>
      <c r="D30" s="393">
        <v>17408979</v>
      </c>
      <c r="E30" s="394">
        <v>17408979</v>
      </c>
    </row>
    <row r="31" spans="1:5" ht="13.5" thickBot="1">
      <c r="A31" s="413"/>
      <c r="B31" s="414" t="s">
        <v>2</v>
      </c>
      <c r="C31" s="415">
        <f>SUM(C27:C30)</f>
        <v>58817985</v>
      </c>
      <c r="D31" s="415">
        <f>SUM(D27:D30)</f>
        <v>64458934</v>
      </c>
      <c r="E31" s="416">
        <f>SUM(E27:E30)</f>
        <v>64458934</v>
      </c>
    </row>
    <row r="32" spans="1:5" ht="12.75">
      <c r="A32" s="417" t="s">
        <v>464</v>
      </c>
      <c r="B32" s="418" t="s">
        <v>465</v>
      </c>
      <c r="C32" s="419"/>
      <c r="D32" s="407"/>
      <c r="E32" s="408"/>
    </row>
    <row r="33" spans="1:5" ht="12.75">
      <c r="A33" s="409" t="s">
        <v>464</v>
      </c>
      <c r="B33" s="410" t="s">
        <v>466</v>
      </c>
      <c r="C33" s="411">
        <v>5986140</v>
      </c>
      <c r="D33" s="378">
        <v>5986140</v>
      </c>
      <c r="E33" s="379">
        <v>5986140</v>
      </c>
    </row>
    <row r="34" spans="1:5" ht="13.5" thickBot="1">
      <c r="A34" s="420"/>
      <c r="B34" s="421" t="s">
        <v>2</v>
      </c>
      <c r="C34" s="422">
        <f>SUM(C33)</f>
        <v>5986140</v>
      </c>
      <c r="D34" s="422">
        <f>SUM(D33)</f>
        <v>5986140</v>
      </c>
      <c r="E34" s="423">
        <f>SUM(E33)</f>
        <v>5986140</v>
      </c>
    </row>
    <row r="35" spans="1:5" ht="13.5" thickBot="1">
      <c r="A35" s="605" t="s">
        <v>117</v>
      </c>
      <c r="B35" s="606"/>
      <c r="C35" s="424">
        <f>C18+C25+C31+C34</f>
        <v>283385732</v>
      </c>
      <c r="D35" s="424">
        <f>D18+D25+D31+D34</f>
        <v>289251613</v>
      </c>
      <c r="E35" s="425">
        <f>E18+E25+E31+E34</f>
        <v>289251613</v>
      </c>
    </row>
  </sheetData>
  <sheetProtection/>
  <mergeCells count="6">
    <mergeCell ref="A35:B35"/>
    <mergeCell ref="A1:E1"/>
    <mergeCell ref="A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scale="86" r:id="rId1"/>
  <headerFooter alignWithMargins="0">
    <oddHeader>&amp;L12. melléklet a 2/2015. (II.20.) önk. rendelethez ezer Ft
&amp;R14 melléklet a 8/2016. (V.20.) önk. rendelethez ezer Ft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workbookViewId="0" topLeftCell="C10">
      <selection activeCell="J16" sqref="J16"/>
    </sheetView>
  </sheetViews>
  <sheetFormatPr defaultColWidth="9.140625" defaultRowHeight="12.75"/>
  <cols>
    <col min="1" max="1" width="5.57421875" style="0" customWidth="1"/>
    <col min="2" max="2" width="30.140625" style="0" customWidth="1"/>
    <col min="3" max="3" width="14.421875" style="0" customWidth="1"/>
    <col min="4" max="4" width="13.7109375" style="0" customWidth="1"/>
    <col min="5" max="5" width="11.140625" style="0" customWidth="1"/>
    <col min="8" max="8" width="14.421875" style="0" customWidth="1"/>
    <col min="9" max="9" width="13.7109375" style="0" customWidth="1"/>
    <col min="10" max="10" width="11.140625" style="0" customWidth="1"/>
    <col min="12" max="12" width="10.00390625" style="0" customWidth="1"/>
    <col min="13" max="13" width="10.140625" style="0" bestFit="1" customWidth="1"/>
    <col min="14" max="15" width="9.28125" style="0" bestFit="1" customWidth="1"/>
    <col min="16" max="16" width="10.28125" style="0" bestFit="1" customWidth="1"/>
    <col min="17" max="17" width="10.140625" style="0" bestFit="1" customWidth="1"/>
  </cols>
  <sheetData>
    <row r="1" spans="2:8" ht="15.75">
      <c r="B1" s="619" t="s">
        <v>259</v>
      </c>
      <c r="C1" s="619"/>
      <c r="D1" s="619"/>
      <c r="E1" s="619"/>
      <c r="F1" s="619"/>
      <c r="G1" s="619"/>
      <c r="H1" s="619"/>
    </row>
    <row r="2" spans="1:17" ht="16.5" thickBot="1">
      <c r="A2" s="266"/>
      <c r="B2" s="266"/>
      <c r="C2" s="620" t="s">
        <v>329</v>
      </c>
      <c r="D2" s="620"/>
      <c r="E2" s="620"/>
      <c r="F2" s="620"/>
      <c r="G2" s="620"/>
      <c r="H2" s="615" t="s">
        <v>330</v>
      </c>
      <c r="I2" s="615"/>
      <c r="J2" s="615"/>
      <c r="K2" s="615"/>
      <c r="L2" s="615"/>
      <c r="M2" s="615" t="s">
        <v>288</v>
      </c>
      <c r="N2" s="615"/>
      <c r="O2" s="615"/>
      <c r="P2" s="615"/>
      <c r="Q2" s="615"/>
    </row>
    <row r="3" spans="1:17" ht="84.75" thickBot="1">
      <c r="A3" s="267" t="s">
        <v>260</v>
      </c>
      <c r="B3" s="272" t="s">
        <v>90</v>
      </c>
      <c r="C3" s="273" t="s">
        <v>104</v>
      </c>
      <c r="D3" s="274" t="s">
        <v>261</v>
      </c>
      <c r="E3" s="274" t="s">
        <v>108</v>
      </c>
      <c r="F3" s="274" t="s">
        <v>262</v>
      </c>
      <c r="G3" s="275" t="s">
        <v>263</v>
      </c>
      <c r="H3" s="273" t="s">
        <v>104</v>
      </c>
      <c r="I3" s="274" t="s">
        <v>261</v>
      </c>
      <c r="J3" s="274" t="s">
        <v>108</v>
      </c>
      <c r="K3" s="274" t="s">
        <v>262</v>
      </c>
      <c r="L3" s="275" t="s">
        <v>287</v>
      </c>
      <c r="M3" s="273" t="s">
        <v>104</v>
      </c>
      <c r="N3" s="274" t="s">
        <v>261</v>
      </c>
      <c r="O3" s="274" t="s">
        <v>108</v>
      </c>
      <c r="P3" s="274" t="s">
        <v>262</v>
      </c>
      <c r="Q3" s="275" t="s">
        <v>331</v>
      </c>
    </row>
    <row r="4" spans="1:17" ht="12.75">
      <c r="A4" s="30" t="s">
        <v>70</v>
      </c>
      <c r="B4" s="268" t="s">
        <v>105</v>
      </c>
      <c r="C4" s="269">
        <v>43096</v>
      </c>
      <c r="D4" s="270">
        <v>66713</v>
      </c>
      <c r="E4" s="270">
        <v>48445</v>
      </c>
      <c r="F4" s="270">
        <v>8552</v>
      </c>
      <c r="G4" s="271">
        <f aca="true" t="shared" si="0" ref="G4:G24">SUM(C4:F4)</f>
        <v>166806</v>
      </c>
      <c r="H4" s="269">
        <v>191532</v>
      </c>
      <c r="I4" s="270">
        <v>73011</v>
      </c>
      <c r="J4" s="270">
        <v>52846</v>
      </c>
      <c r="K4" s="270">
        <v>9681</v>
      </c>
      <c r="L4" s="271">
        <f aca="true" t="shared" si="1" ref="L4:L24">SUM(H4:K4)</f>
        <v>327070</v>
      </c>
      <c r="M4" s="269">
        <v>164588</v>
      </c>
      <c r="N4" s="270">
        <v>72453</v>
      </c>
      <c r="O4" s="270">
        <v>52653</v>
      </c>
      <c r="P4" s="270">
        <v>9675</v>
      </c>
      <c r="Q4" s="271">
        <f>SUM(M4:P4)</f>
        <v>299369</v>
      </c>
    </row>
    <row r="5" spans="1:17" ht="12.75">
      <c r="A5" s="30" t="s">
        <v>72</v>
      </c>
      <c r="B5" s="167" t="s">
        <v>106</v>
      </c>
      <c r="C5" s="168">
        <v>12409</v>
      </c>
      <c r="D5" s="126">
        <v>18224</v>
      </c>
      <c r="E5" s="126">
        <v>14566</v>
      </c>
      <c r="F5" s="126">
        <v>2309</v>
      </c>
      <c r="G5" s="169">
        <f t="shared" si="0"/>
        <v>47508</v>
      </c>
      <c r="H5" s="168">
        <v>32774</v>
      </c>
      <c r="I5" s="126">
        <v>21127</v>
      </c>
      <c r="J5" s="126">
        <v>15847</v>
      </c>
      <c r="K5" s="126">
        <v>2620</v>
      </c>
      <c r="L5" s="169">
        <f t="shared" si="1"/>
        <v>72368</v>
      </c>
      <c r="M5" s="168">
        <v>26908</v>
      </c>
      <c r="N5" s="126">
        <v>21127</v>
      </c>
      <c r="O5" s="126">
        <v>15441</v>
      </c>
      <c r="P5" s="126">
        <v>2620</v>
      </c>
      <c r="Q5" s="169">
        <f>SUM(M5:P5)</f>
        <v>66096</v>
      </c>
    </row>
    <row r="6" spans="1:17" ht="12.75">
      <c r="A6" s="30" t="s">
        <v>73</v>
      </c>
      <c r="B6" s="167" t="s">
        <v>0</v>
      </c>
      <c r="C6" s="168">
        <v>84160</v>
      </c>
      <c r="D6" s="35">
        <v>12655</v>
      </c>
      <c r="E6" s="126">
        <v>87635</v>
      </c>
      <c r="F6" s="126">
        <v>8890</v>
      </c>
      <c r="G6" s="169">
        <f t="shared" si="0"/>
        <v>193340</v>
      </c>
      <c r="H6" s="168">
        <v>203983</v>
      </c>
      <c r="I6" s="35">
        <v>13745</v>
      </c>
      <c r="J6" s="126">
        <v>150165</v>
      </c>
      <c r="K6" s="126">
        <v>9487</v>
      </c>
      <c r="L6" s="169">
        <f t="shared" si="1"/>
        <v>377380</v>
      </c>
      <c r="M6" s="168">
        <v>196825</v>
      </c>
      <c r="N6" s="35">
        <v>11886</v>
      </c>
      <c r="O6" s="126">
        <v>144128</v>
      </c>
      <c r="P6" s="126">
        <v>8060</v>
      </c>
      <c r="Q6" s="169">
        <f>SUM(M6:P6)</f>
        <v>360899</v>
      </c>
    </row>
    <row r="7" spans="1:17" ht="12.75">
      <c r="A7" s="30" t="s">
        <v>74</v>
      </c>
      <c r="B7" s="167" t="s">
        <v>107</v>
      </c>
      <c r="C7" s="168">
        <v>19770</v>
      </c>
      <c r="D7" s="35"/>
      <c r="E7" s="126"/>
      <c r="F7" s="126"/>
      <c r="G7" s="169">
        <f t="shared" si="0"/>
        <v>19770</v>
      </c>
      <c r="H7" s="168">
        <v>23420</v>
      </c>
      <c r="I7" s="35"/>
      <c r="J7" s="126"/>
      <c r="K7" s="126"/>
      <c r="L7" s="169">
        <f t="shared" si="1"/>
        <v>23420</v>
      </c>
      <c r="M7" s="168">
        <v>22350</v>
      </c>
      <c r="N7" s="35"/>
      <c r="O7" s="126"/>
      <c r="P7" s="126"/>
      <c r="Q7" s="169">
        <f>SUM(M7:P7)</f>
        <v>22350</v>
      </c>
    </row>
    <row r="8" spans="1:17" ht="12.75">
      <c r="A8" s="30" t="s">
        <v>75</v>
      </c>
      <c r="B8" s="167" t="s">
        <v>80</v>
      </c>
      <c r="C8" s="168">
        <v>500359</v>
      </c>
      <c r="D8" s="35"/>
      <c r="E8" s="126"/>
      <c r="F8" s="126"/>
      <c r="G8" s="169">
        <f t="shared" si="0"/>
        <v>500359</v>
      </c>
      <c r="H8" s="168">
        <v>649494</v>
      </c>
      <c r="I8" s="35">
        <v>1391</v>
      </c>
      <c r="J8" s="126"/>
      <c r="K8" s="126">
        <v>942</v>
      </c>
      <c r="L8" s="169">
        <f>SUM(H8:K8)</f>
        <v>651827</v>
      </c>
      <c r="M8" s="168">
        <v>267143</v>
      </c>
      <c r="N8" s="35">
        <v>1391</v>
      </c>
      <c r="O8" s="126"/>
      <c r="P8" s="126">
        <v>0</v>
      </c>
      <c r="Q8" s="169">
        <f>SUM(M8:P8)</f>
        <v>268534</v>
      </c>
    </row>
    <row r="9" spans="1:17" ht="12.75">
      <c r="A9" s="30" t="s">
        <v>76</v>
      </c>
      <c r="B9" s="167" t="s">
        <v>264</v>
      </c>
      <c r="C9" s="168">
        <v>16295</v>
      </c>
      <c r="D9" s="35">
        <v>2000</v>
      </c>
      <c r="E9" s="126">
        <v>300</v>
      </c>
      <c r="F9" s="126"/>
      <c r="G9" s="169">
        <f t="shared" si="0"/>
        <v>18595</v>
      </c>
      <c r="H9" s="168">
        <v>196906</v>
      </c>
      <c r="I9" s="35">
        <v>7500</v>
      </c>
      <c r="J9" s="126">
        <v>16002</v>
      </c>
      <c r="K9" s="126">
        <v>529</v>
      </c>
      <c r="L9" s="169">
        <f t="shared" si="1"/>
        <v>220937</v>
      </c>
      <c r="M9" s="168">
        <v>180555</v>
      </c>
      <c r="N9" s="35">
        <v>4632</v>
      </c>
      <c r="O9" s="126">
        <v>15786</v>
      </c>
      <c r="P9" s="126">
        <v>526</v>
      </c>
      <c r="Q9" s="169">
        <f aca="true" t="shared" si="2" ref="Q9:Q24">SUM(M9:P9)</f>
        <v>201499</v>
      </c>
    </row>
    <row r="10" spans="1:17" ht="12.75">
      <c r="A10" s="30" t="s">
        <v>77</v>
      </c>
      <c r="B10" s="167" t="s">
        <v>21</v>
      </c>
      <c r="C10" s="168">
        <v>7500</v>
      </c>
      <c r="D10" s="35"/>
      <c r="E10" s="126"/>
      <c r="F10" s="126"/>
      <c r="G10" s="169">
        <f t="shared" si="0"/>
        <v>7500</v>
      </c>
      <c r="H10" s="168">
        <v>98852</v>
      </c>
      <c r="I10" s="35"/>
      <c r="J10" s="126">
        <v>725</v>
      </c>
      <c r="K10" s="126"/>
      <c r="L10" s="169">
        <f t="shared" si="1"/>
        <v>99577</v>
      </c>
      <c r="M10" s="168">
        <v>98852</v>
      </c>
      <c r="N10" s="35"/>
      <c r="O10" s="126">
        <v>723</v>
      </c>
      <c r="P10" s="126"/>
      <c r="Q10" s="169">
        <f t="shared" si="2"/>
        <v>99575</v>
      </c>
    </row>
    <row r="11" spans="1:17" ht="12.75">
      <c r="A11" s="30" t="s">
        <v>78</v>
      </c>
      <c r="B11" s="167" t="s">
        <v>88</v>
      </c>
      <c r="C11" s="168">
        <v>112133</v>
      </c>
      <c r="D11" s="35"/>
      <c r="E11" s="126"/>
      <c r="F11" s="126"/>
      <c r="G11" s="169">
        <f t="shared" si="0"/>
        <v>112133</v>
      </c>
      <c r="H11" s="168">
        <v>421689</v>
      </c>
      <c r="I11" s="35"/>
      <c r="J11" s="126"/>
      <c r="K11" s="126"/>
      <c r="L11" s="169">
        <f t="shared" si="1"/>
        <v>421689</v>
      </c>
      <c r="M11" s="168">
        <v>364323</v>
      </c>
      <c r="N11" s="35"/>
      <c r="O11" s="126"/>
      <c r="P11" s="126"/>
      <c r="Q11" s="169">
        <f t="shared" si="2"/>
        <v>364323</v>
      </c>
    </row>
    <row r="12" spans="1:17" ht="12.75">
      <c r="A12" s="170" t="s">
        <v>127</v>
      </c>
      <c r="B12" s="171" t="s">
        <v>126</v>
      </c>
      <c r="C12" s="168"/>
      <c r="D12" s="35"/>
      <c r="E12" s="126"/>
      <c r="F12" s="126"/>
      <c r="G12" s="169">
        <f t="shared" si="0"/>
        <v>0</v>
      </c>
      <c r="H12" s="168">
        <v>220469</v>
      </c>
      <c r="I12" s="35"/>
      <c r="J12" s="126"/>
      <c r="K12" s="126"/>
      <c r="L12" s="169">
        <f t="shared" si="1"/>
        <v>220469</v>
      </c>
      <c r="M12" s="168">
        <v>1926005</v>
      </c>
      <c r="N12" s="35"/>
      <c r="O12" s="126"/>
      <c r="P12" s="126"/>
      <c r="Q12" s="169">
        <f t="shared" si="2"/>
        <v>1926005</v>
      </c>
    </row>
    <row r="13" spans="1:17" s="482" customFormat="1" ht="12.75">
      <c r="A13" s="483"/>
      <c r="B13" s="484" t="s">
        <v>265</v>
      </c>
      <c r="C13" s="485"/>
      <c r="D13" s="486"/>
      <c r="E13" s="487"/>
      <c r="F13" s="487"/>
      <c r="G13" s="481">
        <f t="shared" si="0"/>
        <v>0</v>
      </c>
      <c r="H13" s="485">
        <v>-210604</v>
      </c>
      <c r="I13" s="486"/>
      <c r="J13" s="487"/>
      <c r="K13" s="487"/>
      <c r="L13" s="481">
        <f t="shared" si="1"/>
        <v>-210604</v>
      </c>
      <c r="M13" s="485">
        <v>0</v>
      </c>
      <c r="N13" s="486"/>
      <c r="O13" s="487"/>
      <c r="P13" s="487"/>
      <c r="Q13" s="481">
        <f t="shared" si="2"/>
        <v>0</v>
      </c>
    </row>
    <row r="14" spans="1:17" s="476" customFormat="1" ht="15">
      <c r="A14" s="616" t="s">
        <v>266</v>
      </c>
      <c r="B14" s="617"/>
      <c r="C14" s="473">
        <f>SUM(C4:C13)</f>
        <v>795722</v>
      </c>
      <c r="D14" s="474">
        <f>SUM(D4:D11)</f>
        <v>99592</v>
      </c>
      <c r="E14" s="474">
        <f>SUM(E4:E11)</f>
        <v>150946</v>
      </c>
      <c r="F14" s="474">
        <f>SUM(F4:F11)</f>
        <v>19751</v>
      </c>
      <c r="G14" s="475">
        <f t="shared" si="0"/>
        <v>1066011</v>
      </c>
      <c r="H14" s="473">
        <f>SUM(H4:H13)</f>
        <v>1828515</v>
      </c>
      <c r="I14" s="474">
        <f>SUM(I4:I11)</f>
        <v>116774</v>
      </c>
      <c r="J14" s="474">
        <f>SUM(J4:J11)</f>
        <v>235585</v>
      </c>
      <c r="K14" s="474">
        <f>SUM(K4:K13)</f>
        <v>23259</v>
      </c>
      <c r="L14" s="475">
        <f t="shared" si="1"/>
        <v>2204133</v>
      </c>
      <c r="M14" s="473">
        <f>SUM(M4:M13)</f>
        <v>3247549</v>
      </c>
      <c r="N14" s="474">
        <f>SUM(N4:N11)</f>
        <v>111489</v>
      </c>
      <c r="O14" s="474">
        <f>SUM(O4:O11)</f>
        <v>228731</v>
      </c>
      <c r="P14" s="474">
        <f>SUM(P4:P13)</f>
        <v>20881</v>
      </c>
      <c r="Q14" s="475">
        <f t="shared" si="2"/>
        <v>3608650</v>
      </c>
    </row>
    <row r="15" spans="1:17" ht="25.5">
      <c r="A15" s="1" t="s">
        <v>35</v>
      </c>
      <c r="B15" s="172" t="s">
        <v>36</v>
      </c>
      <c r="C15" s="168">
        <v>352357</v>
      </c>
      <c r="D15" s="126">
        <v>3000</v>
      </c>
      <c r="E15" s="126"/>
      <c r="F15" s="126"/>
      <c r="G15" s="169">
        <f t="shared" si="0"/>
        <v>355357</v>
      </c>
      <c r="H15" s="168">
        <v>535033</v>
      </c>
      <c r="I15" s="126">
        <v>3033</v>
      </c>
      <c r="J15" s="126"/>
      <c r="K15" s="126"/>
      <c r="L15" s="169">
        <f t="shared" si="1"/>
        <v>538066</v>
      </c>
      <c r="M15" s="168">
        <v>534990</v>
      </c>
      <c r="N15" s="126">
        <v>3033</v>
      </c>
      <c r="O15" s="126"/>
      <c r="P15" s="126"/>
      <c r="Q15" s="169">
        <f t="shared" si="2"/>
        <v>538023</v>
      </c>
    </row>
    <row r="16" spans="1:17" ht="25.5">
      <c r="A16" s="1" t="s">
        <v>38</v>
      </c>
      <c r="B16" s="172" t="s">
        <v>37</v>
      </c>
      <c r="C16" s="168">
        <v>61725</v>
      </c>
      <c r="D16" s="126"/>
      <c r="E16" s="126"/>
      <c r="F16" s="126"/>
      <c r="G16" s="169">
        <f t="shared" si="0"/>
        <v>61725</v>
      </c>
      <c r="H16" s="168">
        <v>757785</v>
      </c>
      <c r="I16" s="126"/>
      <c r="J16" s="126"/>
      <c r="K16" s="126"/>
      <c r="L16" s="169">
        <f t="shared" si="1"/>
        <v>757785</v>
      </c>
      <c r="M16" s="168">
        <v>701003</v>
      </c>
      <c r="N16" s="126"/>
      <c r="O16" s="126"/>
      <c r="P16" s="126"/>
      <c r="Q16" s="169">
        <f t="shared" si="2"/>
        <v>701003</v>
      </c>
    </row>
    <row r="17" spans="1:17" ht="12.75">
      <c r="A17" s="1" t="s">
        <v>41</v>
      </c>
      <c r="B17" s="172" t="s">
        <v>42</v>
      </c>
      <c r="C17" s="168">
        <v>144342</v>
      </c>
      <c r="D17" s="126"/>
      <c r="E17" s="126"/>
      <c r="F17" s="126"/>
      <c r="G17" s="169">
        <f t="shared" si="0"/>
        <v>144342</v>
      </c>
      <c r="H17" s="168">
        <v>146686</v>
      </c>
      <c r="I17" s="126"/>
      <c r="J17" s="126"/>
      <c r="K17" s="126"/>
      <c r="L17" s="169">
        <f t="shared" si="1"/>
        <v>146686</v>
      </c>
      <c r="M17" s="168">
        <v>146686</v>
      </c>
      <c r="N17" s="126"/>
      <c r="O17" s="126"/>
      <c r="P17" s="126"/>
      <c r="Q17" s="169">
        <f t="shared" si="2"/>
        <v>146686</v>
      </c>
    </row>
    <row r="18" spans="1:17" ht="12.75">
      <c r="A18" s="1" t="s">
        <v>43</v>
      </c>
      <c r="B18" s="172" t="s">
        <v>44</v>
      </c>
      <c r="C18" s="168">
        <v>33646</v>
      </c>
      <c r="D18" s="126"/>
      <c r="E18" s="126">
        <v>94931</v>
      </c>
      <c r="F18" s="126">
        <v>4018</v>
      </c>
      <c r="G18" s="169">
        <f t="shared" si="0"/>
        <v>132595</v>
      </c>
      <c r="H18" s="168">
        <v>140816</v>
      </c>
      <c r="I18" s="126">
        <v>2001</v>
      </c>
      <c r="J18" s="126">
        <v>144153</v>
      </c>
      <c r="K18" s="126">
        <v>3848</v>
      </c>
      <c r="L18" s="169">
        <f t="shared" si="1"/>
        <v>290818</v>
      </c>
      <c r="M18" s="168">
        <v>134707</v>
      </c>
      <c r="N18" s="126">
        <v>2001</v>
      </c>
      <c r="O18" s="126">
        <v>139083</v>
      </c>
      <c r="P18" s="126">
        <v>1861</v>
      </c>
      <c r="Q18" s="169">
        <f t="shared" si="2"/>
        <v>277652</v>
      </c>
    </row>
    <row r="19" spans="1:17" ht="12.75">
      <c r="A19" s="1" t="s">
        <v>47</v>
      </c>
      <c r="B19" s="172" t="s">
        <v>48</v>
      </c>
      <c r="C19" s="168"/>
      <c r="D19" s="126"/>
      <c r="E19" s="126"/>
      <c r="F19" s="126"/>
      <c r="G19" s="169">
        <f t="shared" si="0"/>
        <v>0</v>
      </c>
      <c r="H19" s="168">
        <v>2517</v>
      </c>
      <c r="I19" s="126"/>
      <c r="J19" s="126"/>
      <c r="K19" s="126"/>
      <c r="L19" s="169">
        <f t="shared" si="1"/>
        <v>2517</v>
      </c>
      <c r="M19" s="168">
        <v>2517</v>
      </c>
      <c r="N19" s="126"/>
      <c r="O19" s="126"/>
      <c r="P19" s="126"/>
      <c r="Q19" s="169">
        <f t="shared" si="2"/>
        <v>2517</v>
      </c>
    </row>
    <row r="20" spans="1:17" ht="25.5">
      <c r="A20" s="1" t="s">
        <v>49</v>
      </c>
      <c r="B20" s="172" t="s">
        <v>50</v>
      </c>
      <c r="C20" s="168"/>
      <c r="D20" s="126"/>
      <c r="E20" s="126"/>
      <c r="F20" s="126"/>
      <c r="G20" s="169">
        <f t="shared" si="0"/>
        <v>0</v>
      </c>
      <c r="H20" s="168">
        <v>0</v>
      </c>
      <c r="I20" s="126"/>
      <c r="J20" s="126"/>
      <c r="K20" s="126">
        <v>611</v>
      </c>
      <c r="L20" s="169">
        <f t="shared" si="1"/>
        <v>611</v>
      </c>
      <c r="M20" s="168">
        <v>0</v>
      </c>
      <c r="N20" s="126"/>
      <c r="O20" s="126"/>
      <c r="P20" s="126">
        <v>448</v>
      </c>
      <c r="Q20" s="169">
        <f t="shared" si="2"/>
        <v>448</v>
      </c>
    </row>
    <row r="21" spans="1:17" ht="25.5">
      <c r="A21" s="1" t="s">
        <v>51</v>
      </c>
      <c r="B21" s="172" t="s">
        <v>52</v>
      </c>
      <c r="C21" s="168">
        <v>613</v>
      </c>
      <c r="D21" s="126"/>
      <c r="E21" s="126"/>
      <c r="F21" s="126"/>
      <c r="G21" s="169">
        <f t="shared" si="0"/>
        <v>613</v>
      </c>
      <c r="H21" s="168">
        <v>12312</v>
      </c>
      <c r="I21" s="126"/>
      <c r="J21" s="126"/>
      <c r="K21" s="126"/>
      <c r="L21" s="169">
        <f t="shared" si="1"/>
        <v>12312</v>
      </c>
      <c r="M21" s="168">
        <v>12090</v>
      </c>
      <c r="N21" s="126"/>
      <c r="O21" s="126"/>
      <c r="P21" s="126"/>
      <c r="Q21" s="169">
        <f t="shared" si="2"/>
        <v>12090</v>
      </c>
    </row>
    <row r="22" spans="1:17" ht="12.75">
      <c r="A22" s="1" t="s">
        <v>55</v>
      </c>
      <c r="B22" s="167" t="s">
        <v>56</v>
      </c>
      <c r="C22" s="168">
        <v>371379</v>
      </c>
      <c r="D22" s="126"/>
      <c r="E22" s="126"/>
      <c r="F22" s="126">
        <v>0</v>
      </c>
      <c r="G22" s="169">
        <f t="shared" si="0"/>
        <v>371379</v>
      </c>
      <c r="H22" s="168">
        <v>443970</v>
      </c>
      <c r="I22" s="126">
        <v>9949</v>
      </c>
      <c r="J22" s="126">
        <v>1419</v>
      </c>
      <c r="K22" s="126"/>
      <c r="L22" s="169">
        <f t="shared" si="1"/>
        <v>455338</v>
      </c>
      <c r="M22" s="168">
        <v>2370905</v>
      </c>
      <c r="N22" s="126">
        <v>9949</v>
      </c>
      <c r="O22" s="126">
        <v>1418</v>
      </c>
      <c r="P22" s="126">
        <v>805</v>
      </c>
      <c r="Q22" s="169">
        <f t="shared" si="2"/>
        <v>2383077</v>
      </c>
    </row>
    <row r="23" spans="1:17" s="476" customFormat="1" ht="15">
      <c r="A23" s="618" t="s">
        <v>267</v>
      </c>
      <c r="B23" s="616"/>
      <c r="C23" s="473">
        <f>SUM(C15:C22)</f>
        <v>964062</v>
      </c>
      <c r="D23" s="474">
        <f>SUM(D15:D22)</f>
        <v>3000</v>
      </c>
      <c r="E23" s="474">
        <f>SUM(E15:E22)</f>
        <v>94931</v>
      </c>
      <c r="F23" s="474">
        <f>SUM(F15:F22)</f>
        <v>4018</v>
      </c>
      <c r="G23" s="475">
        <f t="shared" si="0"/>
        <v>1066011</v>
      </c>
      <c r="H23" s="473">
        <f>SUM(H15:H22)</f>
        <v>2039119</v>
      </c>
      <c r="I23" s="474">
        <f>SUM(I15:I22)</f>
        <v>14983</v>
      </c>
      <c r="J23" s="474">
        <f>SUM(J15:J22)</f>
        <v>145572</v>
      </c>
      <c r="K23" s="474">
        <f>SUM(K15:K22)</f>
        <v>4459</v>
      </c>
      <c r="L23" s="475">
        <f t="shared" si="1"/>
        <v>2204133</v>
      </c>
      <c r="M23" s="473">
        <f>SUM(M15:M22)</f>
        <v>3902898</v>
      </c>
      <c r="N23" s="474">
        <f>SUM(N15:N22)</f>
        <v>14983</v>
      </c>
      <c r="O23" s="474">
        <f>SUM(O15:O22)</f>
        <v>140501</v>
      </c>
      <c r="P23" s="474">
        <f>SUM(P15:P22)</f>
        <v>3114</v>
      </c>
      <c r="Q23" s="475">
        <f t="shared" si="2"/>
        <v>4061496</v>
      </c>
    </row>
    <row r="24" spans="1:17" s="482" customFormat="1" ht="12.75">
      <c r="A24" s="477"/>
      <c r="B24" s="478" t="s">
        <v>268</v>
      </c>
      <c r="C24" s="479"/>
      <c r="D24" s="480">
        <f>D26+D27</f>
        <v>96592</v>
      </c>
      <c r="E24" s="480">
        <f>E26+E27</f>
        <v>56015</v>
      </c>
      <c r="F24" s="480">
        <f>F26+F27</f>
        <v>15733</v>
      </c>
      <c r="G24" s="481">
        <f t="shared" si="0"/>
        <v>168340</v>
      </c>
      <c r="H24" s="479"/>
      <c r="I24" s="480">
        <v>101791</v>
      </c>
      <c r="J24" s="480">
        <v>90013</v>
      </c>
      <c r="K24" s="480">
        <v>18800</v>
      </c>
      <c r="L24" s="481">
        <f t="shared" si="1"/>
        <v>210604</v>
      </c>
      <c r="M24" s="479"/>
      <c r="N24" s="480">
        <v>101791</v>
      </c>
      <c r="O24" s="480">
        <v>90013</v>
      </c>
      <c r="P24" s="480">
        <v>18800</v>
      </c>
      <c r="Q24" s="481">
        <f t="shared" si="2"/>
        <v>210604</v>
      </c>
    </row>
    <row r="25" spans="1:17" s="482" customFormat="1" ht="12.75">
      <c r="A25" s="477" t="s">
        <v>269</v>
      </c>
      <c r="B25" s="478"/>
      <c r="C25" s="479">
        <f aca="true" t="shared" si="3" ref="C25:P25">SUM(C23:C24)</f>
        <v>964062</v>
      </c>
      <c r="D25" s="480">
        <f t="shared" si="3"/>
        <v>99592</v>
      </c>
      <c r="E25" s="480">
        <f t="shared" si="3"/>
        <v>150946</v>
      </c>
      <c r="F25" s="480">
        <f t="shared" si="3"/>
        <v>19751</v>
      </c>
      <c r="G25" s="481">
        <f t="shared" si="3"/>
        <v>1234351</v>
      </c>
      <c r="H25" s="479">
        <f t="shared" si="3"/>
        <v>2039119</v>
      </c>
      <c r="I25" s="480">
        <f t="shared" si="3"/>
        <v>116774</v>
      </c>
      <c r="J25" s="480">
        <f t="shared" si="3"/>
        <v>235585</v>
      </c>
      <c r="K25" s="480">
        <f t="shared" si="3"/>
        <v>23259</v>
      </c>
      <c r="L25" s="481">
        <f t="shared" si="3"/>
        <v>2414737</v>
      </c>
      <c r="M25" s="479">
        <f t="shared" si="3"/>
        <v>3902898</v>
      </c>
      <c r="N25" s="480">
        <f t="shared" si="3"/>
        <v>116774</v>
      </c>
      <c r="O25" s="480">
        <f t="shared" si="3"/>
        <v>230514</v>
      </c>
      <c r="P25" s="480">
        <f t="shared" si="3"/>
        <v>21914</v>
      </c>
      <c r="Q25" s="481">
        <f>SUM(M25:P25)</f>
        <v>4272100</v>
      </c>
    </row>
    <row r="26" spans="1:17" ht="25.5">
      <c r="A26" s="1"/>
      <c r="B26" s="167" t="s">
        <v>270</v>
      </c>
      <c r="C26" s="168"/>
      <c r="D26" s="126">
        <v>96592</v>
      </c>
      <c r="E26" s="126">
        <v>18133</v>
      </c>
      <c r="F26" s="126">
        <v>5986</v>
      </c>
      <c r="G26" s="169">
        <f>SUM(C26:F26)</f>
        <v>120711</v>
      </c>
      <c r="H26" s="168"/>
      <c r="I26" s="126">
        <v>101791</v>
      </c>
      <c r="J26" s="126">
        <v>18133</v>
      </c>
      <c r="K26" s="126">
        <v>6695</v>
      </c>
      <c r="L26" s="169">
        <f>SUM(H26:K26)</f>
        <v>126619</v>
      </c>
      <c r="M26" s="168"/>
      <c r="N26" s="126">
        <v>101791</v>
      </c>
      <c r="O26" s="126">
        <v>18133</v>
      </c>
      <c r="P26" s="126">
        <v>6731</v>
      </c>
      <c r="Q26" s="169">
        <f>SUM(M26:P26)</f>
        <v>126655</v>
      </c>
    </row>
    <row r="27" spans="1:17" ht="26.25" thickBot="1">
      <c r="A27" s="1"/>
      <c r="B27" s="167" t="s">
        <v>271</v>
      </c>
      <c r="C27" s="173"/>
      <c r="D27" s="174">
        <v>0</v>
      </c>
      <c r="E27" s="174">
        <v>37882</v>
      </c>
      <c r="F27" s="174">
        <v>9747</v>
      </c>
      <c r="G27" s="175">
        <f>SUM(C27:F27)</f>
        <v>47629</v>
      </c>
      <c r="H27" s="173"/>
      <c r="I27" s="174">
        <v>0</v>
      </c>
      <c r="J27" s="174">
        <v>71880</v>
      </c>
      <c r="K27" s="174">
        <v>12105</v>
      </c>
      <c r="L27" s="175">
        <f>SUM(H27:K27)</f>
        <v>83985</v>
      </c>
      <c r="M27" s="173"/>
      <c r="N27" s="174">
        <v>0</v>
      </c>
      <c r="O27" s="174">
        <v>71880</v>
      </c>
      <c r="P27" s="174">
        <v>12069</v>
      </c>
      <c r="Q27" s="175">
        <f>SUM(M27:P27)</f>
        <v>83949</v>
      </c>
    </row>
    <row r="28" spans="2:11" ht="34.5">
      <c r="B28" s="8"/>
      <c r="K28" s="182"/>
    </row>
    <row r="29" ht="12.75">
      <c r="B29" s="8"/>
    </row>
  </sheetData>
  <sheetProtection/>
  <mergeCells count="6">
    <mergeCell ref="M2:Q2"/>
    <mergeCell ref="A14:B14"/>
    <mergeCell ref="A23:B23"/>
    <mergeCell ref="B1:H1"/>
    <mergeCell ref="C2:G2"/>
    <mergeCell ref="H2:L2"/>
  </mergeCells>
  <printOptions/>
  <pageMargins left="0.7" right="0.7" top="0.75" bottom="0.75" header="0.3" footer="0.3"/>
  <pageSetup horizontalDpi="300" verticalDpi="300" orientation="landscape" paperSize="9" scale="57" r:id="rId1"/>
  <headerFooter alignWithMargins="0">
    <oddHeader>&amp;L13. melléklet a 2/2015. (II.20.)  rendelethez, ezer Ft&amp;C15 melléklet a ..../2016. (......) önk. rendelethez ezer Ft
&amp;R9. melléklet 8/2016.(V.20.) rendelethez, ezer Ft</oddHeader>
    <oddFooter>&amp;C11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workbookViewId="0" topLeftCell="A1">
      <selection activeCell="M26" sqref="M26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  <col min="15" max="15" width="9.140625" style="4" customWidth="1"/>
  </cols>
  <sheetData>
    <row r="1" spans="1:14" ht="18">
      <c r="A1" s="593" t="s">
        <v>135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18">
      <c r="A2" s="622" t="s">
        <v>179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ht="12.75">
      <c r="A3" s="114" t="s">
        <v>90</v>
      </c>
      <c r="B3" s="115" t="s">
        <v>141</v>
      </c>
      <c r="C3" s="115" t="s">
        <v>142</v>
      </c>
      <c r="D3" s="115" t="s">
        <v>143</v>
      </c>
      <c r="E3" s="115" t="s">
        <v>163</v>
      </c>
      <c r="F3" s="115" t="s">
        <v>144</v>
      </c>
      <c r="G3" s="115" t="s">
        <v>145</v>
      </c>
      <c r="H3" s="115" t="s">
        <v>146</v>
      </c>
      <c r="I3" s="115" t="s">
        <v>147</v>
      </c>
      <c r="J3" s="115" t="s">
        <v>148</v>
      </c>
      <c r="K3" s="115" t="s">
        <v>164</v>
      </c>
      <c r="L3" s="115" t="s">
        <v>149</v>
      </c>
      <c r="M3" s="115" t="s">
        <v>150</v>
      </c>
      <c r="N3" s="115" t="s">
        <v>2</v>
      </c>
    </row>
    <row r="4" spans="1:14" ht="12.75">
      <c r="A4" s="116" t="s">
        <v>165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27"/>
    </row>
    <row r="5" spans="1:14" ht="38.25">
      <c r="A5" s="128" t="s">
        <v>166</v>
      </c>
      <c r="B5" s="42">
        <v>46901</v>
      </c>
      <c r="C5" s="42">
        <v>46901</v>
      </c>
      <c r="D5" s="42">
        <v>46901</v>
      </c>
      <c r="E5" s="42">
        <v>46901</v>
      </c>
      <c r="F5" s="42">
        <v>46901</v>
      </c>
      <c r="G5" s="42">
        <v>46901</v>
      </c>
      <c r="H5" s="42">
        <v>46901</v>
      </c>
      <c r="I5" s="42">
        <v>46901</v>
      </c>
      <c r="J5" s="42">
        <v>46901</v>
      </c>
      <c r="K5" s="42">
        <v>46901</v>
      </c>
      <c r="L5" s="42">
        <v>49400</v>
      </c>
      <c r="M5" s="42">
        <v>20061</v>
      </c>
      <c r="N5" s="127">
        <f aca="true" t="shared" si="0" ref="N5:N10">SUM(B5:M5)</f>
        <v>538471</v>
      </c>
    </row>
    <row r="6" spans="1:14" ht="25.5">
      <c r="A6" s="128" t="s">
        <v>167</v>
      </c>
      <c r="B6" s="42">
        <v>6038</v>
      </c>
      <c r="C6" s="42">
        <v>6038</v>
      </c>
      <c r="D6" s="42">
        <v>40000</v>
      </c>
      <c r="E6" s="42">
        <v>6038</v>
      </c>
      <c r="F6" s="42">
        <v>6038</v>
      </c>
      <c r="G6" s="42">
        <v>6038</v>
      </c>
      <c r="H6" s="42">
        <v>6038</v>
      </c>
      <c r="I6" s="42">
        <v>6038</v>
      </c>
      <c r="J6" s="42">
        <v>31536</v>
      </c>
      <c r="K6" s="42">
        <v>7572</v>
      </c>
      <c r="L6" s="42">
        <v>7572</v>
      </c>
      <c r="M6" s="42">
        <v>17740</v>
      </c>
      <c r="N6" s="127">
        <f t="shared" si="0"/>
        <v>146686</v>
      </c>
    </row>
    <row r="7" spans="1:14" ht="12.75">
      <c r="A7" s="128" t="s">
        <v>168</v>
      </c>
      <c r="B7" s="42">
        <v>23137</v>
      </c>
      <c r="C7" s="42">
        <v>23137</v>
      </c>
      <c r="D7" s="42">
        <v>23137</v>
      </c>
      <c r="E7" s="42">
        <v>23137</v>
      </c>
      <c r="F7" s="42">
        <v>23137</v>
      </c>
      <c r="G7" s="42">
        <v>23137</v>
      </c>
      <c r="H7" s="42">
        <v>23137</v>
      </c>
      <c r="I7" s="42">
        <v>23137</v>
      </c>
      <c r="J7" s="42">
        <v>23137</v>
      </c>
      <c r="K7" s="42">
        <v>23137</v>
      </c>
      <c r="L7" s="42">
        <v>23140</v>
      </c>
      <c r="M7" s="42">
        <v>23142</v>
      </c>
      <c r="N7" s="127">
        <f t="shared" si="0"/>
        <v>277652</v>
      </c>
    </row>
    <row r="8" spans="1:14" ht="23.25" customHeight="1">
      <c r="A8" s="22" t="s">
        <v>248</v>
      </c>
      <c r="B8" s="42">
        <v>58417</v>
      </c>
      <c r="C8" s="42">
        <v>58417</v>
      </c>
      <c r="D8" s="42">
        <v>58417</v>
      </c>
      <c r="E8" s="42">
        <v>58417</v>
      </c>
      <c r="F8" s="42">
        <v>58417</v>
      </c>
      <c r="G8" s="42">
        <v>58417</v>
      </c>
      <c r="H8" s="42">
        <v>58417</v>
      </c>
      <c r="I8" s="42">
        <v>58417</v>
      </c>
      <c r="J8" s="42">
        <v>58417</v>
      </c>
      <c r="K8" s="42">
        <v>58417</v>
      </c>
      <c r="L8" s="42">
        <v>58417</v>
      </c>
      <c r="M8" s="42">
        <v>58416</v>
      </c>
      <c r="N8" s="127">
        <f t="shared" si="0"/>
        <v>701003</v>
      </c>
    </row>
    <row r="9" spans="1:14" ht="25.5">
      <c r="A9" s="128" t="s">
        <v>169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27">
        <f t="shared" si="0"/>
        <v>0</v>
      </c>
    </row>
    <row r="10" spans="1:14" ht="25.5">
      <c r="A10" s="128" t="s">
        <v>170</v>
      </c>
      <c r="B10" s="42"/>
      <c r="C10" s="42"/>
      <c r="D10" s="42"/>
      <c r="E10" s="42">
        <v>456142</v>
      </c>
      <c r="F10" s="42"/>
      <c r="G10" s="42"/>
      <c r="H10" s="42"/>
      <c r="I10" s="42"/>
      <c r="J10" s="42"/>
      <c r="K10" s="42"/>
      <c r="L10" s="42"/>
      <c r="M10" s="42">
        <v>1926935</v>
      </c>
      <c r="N10" s="127">
        <f t="shared" si="0"/>
        <v>2383077</v>
      </c>
    </row>
    <row r="11" spans="1:14" ht="25.5">
      <c r="A11" s="22" t="s">
        <v>249</v>
      </c>
      <c r="B11" s="42"/>
      <c r="C11" s="42"/>
      <c r="D11" s="42"/>
      <c r="E11" s="42"/>
      <c r="F11" s="42"/>
      <c r="G11" s="42"/>
      <c r="H11" s="42"/>
      <c r="I11" s="42"/>
      <c r="J11" s="42"/>
      <c r="K11" s="42">
        <v>3300</v>
      </c>
      <c r="L11" s="42">
        <v>5917</v>
      </c>
      <c r="M11" s="42">
        <v>5390</v>
      </c>
      <c r="N11" s="127">
        <f>SUM(B11:M11)</f>
        <v>14607</v>
      </c>
    </row>
    <row r="12" spans="1:14" ht="25.5">
      <c r="A12" s="129" t="s">
        <v>171</v>
      </c>
      <c r="B12" s="130">
        <f aca="true" t="shared" si="1" ref="B12:L12">SUM(B5:B11)</f>
        <v>134493</v>
      </c>
      <c r="C12" s="130">
        <f t="shared" si="1"/>
        <v>134493</v>
      </c>
      <c r="D12" s="130">
        <f t="shared" si="1"/>
        <v>168455</v>
      </c>
      <c r="E12" s="130">
        <f t="shared" si="1"/>
        <v>590635</v>
      </c>
      <c r="F12" s="130">
        <f t="shared" si="1"/>
        <v>134493</v>
      </c>
      <c r="G12" s="130">
        <f t="shared" si="1"/>
        <v>134493</v>
      </c>
      <c r="H12" s="130">
        <f t="shared" si="1"/>
        <v>134493</v>
      </c>
      <c r="I12" s="130">
        <f t="shared" si="1"/>
        <v>134493</v>
      </c>
      <c r="J12" s="130">
        <f t="shared" si="1"/>
        <v>159991</v>
      </c>
      <c r="K12" s="130">
        <f t="shared" si="1"/>
        <v>139327</v>
      </c>
      <c r="L12" s="130">
        <f t="shared" si="1"/>
        <v>144446</v>
      </c>
      <c r="M12" s="130">
        <f>SUM(M5:M11)</f>
        <v>2051684</v>
      </c>
      <c r="N12" s="130">
        <f>SUM(N5:N11)</f>
        <v>4061496</v>
      </c>
    </row>
    <row r="13" spans="1:14" ht="12.75">
      <c r="A13" s="116" t="s">
        <v>172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27"/>
    </row>
    <row r="14" spans="1:14" ht="25.5">
      <c r="A14" s="128" t="s">
        <v>173</v>
      </c>
      <c r="B14" s="42">
        <v>84771</v>
      </c>
      <c r="C14" s="42">
        <v>84771</v>
      </c>
      <c r="D14" s="42">
        <v>84771</v>
      </c>
      <c r="E14" s="42">
        <v>84771</v>
      </c>
      <c r="F14" s="42">
        <v>84771</v>
      </c>
      <c r="G14" s="42">
        <v>84771</v>
      </c>
      <c r="H14" s="42">
        <v>84771</v>
      </c>
      <c r="I14" s="42">
        <v>84771</v>
      </c>
      <c r="J14" s="42">
        <v>84771</v>
      </c>
      <c r="K14" s="42">
        <v>84771</v>
      </c>
      <c r="L14" s="42">
        <v>84771</v>
      </c>
      <c r="M14" s="42">
        <v>84767</v>
      </c>
      <c r="N14" s="127">
        <f aca="true" t="shared" si="2" ref="N14:N20">SUM(B14:M14)</f>
        <v>1017248</v>
      </c>
    </row>
    <row r="15" spans="1:14" ht="25.5">
      <c r="A15" s="128" t="s">
        <v>174</v>
      </c>
      <c r="B15" s="42">
        <v>28128</v>
      </c>
      <c r="C15" s="42">
        <v>28128</v>
      </c>
      <c r="D15" s="42">
        <v>28128</v>
      </c>
      <c r="E15" s="42">
        <v>28128</v>
      </c>
      <c r="F15" s="42">
        <v>28128</v>
      </c>
      <c r="G15" s="42">
        <v>28128</v>
      </c>
      <c r="H15" s="42">
        <v>28128</v>
      </c>
      <c r="I15" s="42">
        <v>28128</v>
      </c>
      <c r="J15" s="42">
        <v>28128</v>
      </c>
      <c r="K15" s="42">
        <v>28128</v>
      </c>
      <c r="L15" s="42">
        <v>28128</v>
      </c>
      <c r="M15" s="42">
        <v>49067</v>
      </c>
      <c r="N15" s="127">
        <f t="shared" si="2"/>
        <v>358475</v>
      </c>
    </row>
    <row r="16" spans="1:14" ht="51">
      <c r="A16" s="128" t="s">
        <v>175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31">
        <f t="shared" si="2"/>
        <v>0</v>
      </c>
    </row>
    <row r="17" spans="1:14" ht="12.75">
      <c r="A17" s="128" t="s">
        <v>176</v>
      </c>
      <c r="B17" s="42"/>
      <c r="C17" s="42"/>
      <c r="D17" s="42"/>
      <c r="E17" s="42"/>
      <c r="F17" s="42"/>
      <c r="G17" s="42"/>
      <c r="H17" s="42"/>
      <c r="I17" s="42"/>
      <c r="J17" s="42"/>
      <c r="K17" s="42">
        <v>99575</v>
      </c>
      <c r="L17" s="42"/>
      <c r="M17" s="42"/>
      <c r="N17" s="127">
        <f t="shared" si="2"/>
        <v>99575</v>
      </c>
    </row>
    <row r="18" spans="1:14" ht="25.5">
      <c r="A18" s="128" t="s">
        <v>177</v>
      </c>
      <c r="B18" s="42"/>
      <c r="C18" s="42"/>
      <c r="D18" s="42">
        <v>1800</v>
      </c>
      <c r="E18" s="42">
        <v>133146</v>
      </c>
      <c r="F18" s="42"/>
      <c r="G18" s="42"/>
      <c r="H18" s="42">
        <v>17016</v>
      </c>
      <c r="I18" s="42">
        <v>4993</v>
      </c>
      <c r="J18" s="42">
        <v>28971</v>
      </c>
      <c r="K18" s="42">
        <v>15573</v>
      </c>
      <c r="L18" s="42">
        <v>0</v>
      </c>
      <c r="M18" s="42">
        <v>0</v>
      </c>
      <c r="N18" s="127">
        <f t="shared" si="2"/>
        <v>201499</v>
      </c>
    </row>
    <row r="19" spans="1:14" ht="38.25">
      <c r="A19" s="22" t="s">
        <v>576</v>
      </c>
      <c r="B19" s="42"/>
      <c r="C19" s="42"/>
      <c r="D19" s="42">
        <v>58621</v>
      </c>
      <c r="E19" s="42"/>
      <c r="F19" s="42"/>
      <c r="G19" s="42">
        <v>41289</v>
      </c>
      <c r="H19" s="42">
        <v>36454</v>
      </c>
      <c r="I19" s="42">
        <v>41289</v>
      </c>
      <c r="J19" s="42">
        <v>41289</v>
      </c>
      <c r="K19" s="42">
        <v>41289</v>
      </c>
      <c r="L19" s="42">
        <v>41289</v>
      </c>
      <c r="M19" s="42">
        <v>62803</v>
      </c>
      <c r="N19" s="127">
        <f t="shared" si="2"/>
        <v>364323</v>
      </c>
    </row>
    <row r="20" spans="1:14" ht="25.5">
      <c r="A20" s="22" t="s">
        <v>577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>
        <v>1926005</v>
      </c>
      <c r="N20" s="127">
        <f t="shared" si="2"/>
        <v>1926005</v>
      </c>
    </row>
    <row r="21" spans="1:14" ht="25.5">
      <c r="A21" s="129" t="s">
        <v>178</v>
      </c>
      <c r="B21" s="105">
        <f>SUM(B16:B20)+B14</f>
        <v>84771</v>
      </c>
      <c r="C21" s="105">
        <f aca="true" t="shared" si="3" ref="C21:N21">SUM(C16:C20)+C14</f>
        <v>84771</v>
      </c>
      <c r="D21" s="105">
        <f t="shared" si="3"/>
        <v>145192</v>
      </c>
      <c r="E21" s="105">
        <f t="shared" si="3"/>
        <v>217917</v>
      </c>
      <c r="F21" s="105">
        <f t="shared" si="3"/>
        <v>84771</v>
      </c>
      <c r="G21" s="105">
        <f t="shared" si="3"/>
        <v>126060</v>
      </c>
      <c r="H21" s="105">
        <f t="shared" si="3"/>
        <v>138241</v>
      </c>
      <c r="I21" s="105">
        <f t="shared" si="3"/>
        <v>131053</v>
      </c>
      <c r="J21" s="105">
        <f t="shared" si="3"/>
        <v>155031</v>
      </c>
      <c r="K21" s="105">
        <f t="shared" si="3"/>
        <v>241208</v>
      </c>
      <c r="L21" s="105">
        <f t="shared" si="3"/>
        <v>126060</v>
      </c>
      <c r="M21" s="105">
        <f t="shared" si="3"/>
        <v>2073575</v>
      </c>
      <c r="N21" s="105">
        <f t="shared" si="3"/>
        <v>3608650</v>
      </c>
    </row>
    <row r="22" spans="1:14" ht="38.25">
      <c r="A22" s="488" t="s">
        <v>578</v>
      </c>
      <c r="B22" s="42">
        <f aca="true" t="shared" si="4" ref="B22:L22">B12-B21</f>
        <v>49722</v>
      </c>
      <c r="C22" s="42">
        <f t="shared" si="4"/>
        <v>49722</v>
      </c>
      <c r="D22" s="42">
        <f t="shared" si="4"/>
        <v>23263</v>
      </c>
      <c r="E22" s="42">
        <f t="shared" si="4"/>
        <v>372718</v>
      </c>
      <c r="F22" s="42">
        <f t="shared" si="4"/>
        <v>49722</v>
      </c>
      <c r="G22" s="42">
        <f t="shared" si="4"/>
        <v>8433</v>
      </c>
      <c r="H22" s="42">
        <f t="shared" si="4"/>
        <v>-3748</v>
      </c>
      <c r="I22" s="42">
        <f t="shared" si="4"/>
        <v>3440</v>
      </c>
      <c r="J22" s="42">
        <f t="shared" si="4"/>
        <v>4960</v>
      </c>
      <c r="K22" s="42">
        <f t="shared" si="4"/>
        <v>-101881</v>
      </c>
      <c r="L22" s="42">
        <f t="shared" si="4"/>
        <v>18386</v>
      </c>
      <c r="M22" s="42">
        <f>M12-M21</f>
        <v>-21891</v>
      </c>
      <c r="N22" s="127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300" verticalDpi="300" orientation="landscape" paperSize="9" scale="63" r:id="rId1"/>
  <headerFooter alignWithMargins="0">
    <oddHeader>&amp;L14. melléklet a 2/2015. (II.20.)  rendelethez, ezer Ft&amp;R12
16. melléklet a 8/2016. (V.20.) önk. rendelethez ezer Ft
</oddHeader>
    <oddFooter>&amp;C12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6">
      <selection activeCell="C32" sqref="C32"/>
    </sheetView>
  </sheetViews>
  <sheetFormatPr defaultColWidth="9.140625" defaultRowHeight="12.75"/>
  <cols>
    <col min="1" max="1" width="66.28125" style="0" customWidth="1"/>
    <col min="3" max="4" width="13.421875" style="0" customWidth="1"/>
    <col min="5" max="5" width="13.00390625" style="0" customWidth="1"/>
    <col min="6" max="6" width="11.140625" style="0" customWidth="1"/>
  </cols>
  <sheetData>
    <row r="1" spans="1:6" ht="15.75">
      <c r="A1" s="626" t="s">
        <v>345</v>
      </c>
      <c r="B1" s="626"/>
      <c r="C1" s="626"/>
      <c r="D1" s="626"/>
      <c r="E1" s="626"/>
      <c r="F1" s="626"/>
    </row>
    <row r="2" spans="1:6" ht="15.75">
      <c r="A2" s="626" t="s">
        <v>467</v>
      </c>
      <c r="B2" s="626"/>
      <c r="C2" s="626"/>
      <c r="D2" s="626"/>
      <c r="E2" s="626"/>
      <c r="F2" s="626"/>
    </row>
    <row r="3" spans="1:6" ht="12.75">
      <c r="A3" s="627" t="s">
        <v>346</v>
      </c>
      <c r="B3" s="627"/>
      <c r="C3" s="627"/>
      <c r="D3" s="627"/>
      <c r="E3" s="627"/>
      <c r="F3" s="627"/>
    </row>
    <row r="4" spans="1:6" ht="12.75">
      <c r="A4" s="283" t="s">
        <v>90</v>
      </c>
      <c r="B4" s="284" t="s">
        <v>152</v>
      </c>
      <c r="C4" s="285" t="s">
        <v>347</v>
      </c>
      <c r="D4" s="286" t="s">
        <v>348</v>
      </c>
      <c r="E4" s="287" t="s">
        <v>374</v>
      </c>
      <c r="F4" s="286" t="s">
        <v>375</v>
      </c>
    </row>
    <row r="5" spans="1:6" ht="12.75">
      <c r="A5" s="288">
        <v>1</v>
      </c>
      <c r="B5" s="289">
        <v>2</v>
      </c>
      <c r="C5" s="290">
        <v>3</v>
      </c>
      <c r="D5" s="291">
        <v>4</v>
      </c>
      <c r="E5" s="291">
        <v>5</v>
      </c>
      <c r="F5" s="292"/>
    </row>
    <row r="6" spans="1:6" ht="12.75">
      <c r="A6" s="624" t="s">
        <v>349</v>
      </c>
      <c r="B6" s="625"/>
      <c r="C6" s="625"/>
      <c r="D6" s="625"/>
      <c r="E6" s="625"/>
      <c r="F6" s="625"/>
    </row>
    <row r="7" spans="1:6" ht="12.75">
      <c r="A7" s="293" t="s">
        <v>36</v>
      </c>
      <c r="B7" s="294">
        <v>1</v>
      </c>
      <c r="C7" s="295">
        <v>538471</v>
      </c>
      <c r="D7" s="296">
        <v>400000</v>
      </c>
      <c r="E7" s="296">
        <v>400000</v>
      </c>
      <c r="F7" s="296">
        <v>400000</v>
      </c>
    </row>
    <row r="8" spans="1:6" ht="12.75">
      <c r="A8" s="293" t="s">
        <v>42</v>
      </c>
      <c r="B8" s="294">
        <v>2</v>
      </c>
      <c r="C8" s="295">
        <v>146686</v>
      </c>
      <c r="D8" s="296"/>
      <c r="E8" s="296"/>
      <c r="F8" s="296"/>
    </row>
    <row r="9" spans="1:6" ht="12.75">
      <c r="A9" s="293" t="s">
        <v>44</v>
      </c>
      <c r="B9" s="294">
        <v>3</v>
      </c>
      <c r="C9" s="295">
        <v>277652</v>
      </c>
      <c r="D9" s="296">
        <v>200000</v>
      </c>
      <c r="E9" s="296">
        <v>200000</v>
      </c>
      <c r="F9" s="296">
        <v>213000</v>
      </c>
    </row>
    <row r="10" spans="1:6" ht="12.75">
      <c r="A10" s="293" t="s">
        <v>50</v>
      </c>
      <c r="B10" s="294">
        <v>4</v>
      </c>
      <c r="C10" s="295">
        <v>0</v>
      </c>
      <c r="D10" s="296"/>
      <c r="E10" s="296"/>
      <c r="F10" s="296"/>
    </row>
    <row r="11" spans="1:6" ht="25.5">
      <c r="A11" s="293" t="s">
        <v>350</v>
      </c>
      <c r="B11" s="294">
        <v>5</v>
      </c>
      <c r="C11" s="295">
        <v>467177</v>
      </c>
      <c r="D11" s="296">
        <v>100000</v>
      </c>
      <c r="E11" s="296">
        <v>100000</v>
      </c>
      <c r="F11" s="296">
        <v>100000</v>
      </c>
    </row>
    <row r="12" spans="1:6" ht="12.75">
      <c r="A12" s="297" t="s">
        <v>572</v>
      </c>
      <c r="B12" s="298">
        <v>6</v>
      </c>
      <c r="C12" s="299">
        <f>SUM(C7:C11)</f>
        <v>1429986</v>
      </c>
      <c r="D12" s="300">
        <f>SUM(D7:D11)</f>
        <v>700000</v>
      </c>
      <c r="E12" s="300">
        <f>SUM(E7:E11)</f>
        <v>700000</v>
      </c>
      <c r="F12" s="300">
        <f>SUM(F7:F11)</f>
        <v>713000</v>
      </c>
    </row>
    <row r="13" spans="1:6" ht="12.75">
      <c r="A13" s="293" t="s">
        <v>3</v>
      </c>
      <c r="B13" s="294">
        <v>7</v>
      </c>
      <c r="C13" s="295">
        <v>299369</v>
      </c>
      <c r="D13" s="296">
        <v>150000</v>
      </c>
      <c r="E13" s="296">
        <v>150000</v>
      </c>
      <c r="F13" s="296">
        <v>150000</v>
      </c>
    </row>
    <row r="14" spans="1:6" ht="12.75">
      <c r="A14" s="293" t="s">
        <v>71</v>
      </c>
      <c r="B14" s="294">
        <v>8</v>
      </c>
      <c r="C14" s="295">
        <v>66096</v>
      </c>
      <c r="D14" s="296">
        <v>42000</v>
      </c>
      <c r="E14" s="296">
        <v>43000</v>
      </c>
      <c r="F14" s="296">
        <v>43000</v>
      </c>
    </row>
    <row r="15" spans="1:6" ht="12.75">
      <c r="A15" s="293" t="s">
        <v>0</v>
      </c>
      <c r="B15" s="294">
        <v>9</v>
      </c>
      <c r="C15" s="295">
        <v>360899</v>
      </c>
      <c r="D15" s="296">
        <v>268000</v>
      </c>
      <c r="E15" s="296">
        <v>257000</v>
      </c>
      <c r="F15" s="296">
        <v>270000</v>
      </c>
    </row>
    <row r="16" spans="1:6" ht="12.75">
      <c r="A16" s="293" t="s">
        <v>79</v>
      </c>
      <c r="B16" s="294">
        <v>10</v>
      </c>
      <c r="C16" s="295">
        <v>22350</v>
      </c>
      <c r="D16" s="296">
        <v>20000</v>
      </c>
      <c r="E16" s="296">
        <v>20000</v>
      </c>
      <c r="F16" s="301">
        <v>20000</v>
      </c>
    </row>
    <row r="17" spans="1:6" ht="12.75">
      <c r="A17" s="293" t="s">
        <v>80</v>
      </c>
      <c r="B17" s="294">
        <v>11</v>
      </c>
      <c r="C17" s="295">
        <v>268534</v>
      </c>
      <c r="D17" s="296">
        <v>220000</v>
      </c>
      <c r="E17" s="296">
        <v>230000</v>
      </c>
      <c r="F17" s="301">
        <v>230000</v>
      </c>
    </row>
    <row r="18" spans="1:6" ht="12.75">
      <c r="A18" s="293" t="s">
        <v>81</v>
      </c>
      <c r="B18" s="294">
        <v>12</v>
      </c>
      <c r="C18" s="295">
        <v>252321</v>
      </c>
      <c r="D18" s="296">
        <v>150000</v>
      </c>
      <c r="E18" s="296">
        <v>150000</v>
      </c>
      <c r="F18" s="296">
        <v>150000</v>
      </c>
    </row>
    <row r="19" spans="1:6" ht="12.75">
      <c r="A19" s="293" t="s">
        <v>83</v>
      </c>
      <c r="B19" s="294">
        <v>13</v>
      </c>
      <c r="C19" s="295">
        <v>12797</v>
      </c>
      <c r="D19" s="296">
        <v>5000</v>
      </c>
      <c r="E19" s="296">
        <v>5000</v>
      </c>
      <c r="F19" s="296">
        <v>5000</v>
      </c>
    </row>
    <row r="20" spans="1:6" ht="12.75">
      <c r="A20" s="293" t="s">
        <v>86</v>
      </c>
      <c r="B20" s="294">
        <v>14</v>
      </c>
      <c r="C20" s="295">
        <v>0</v>
      </c>
      <c r="D20" s="296"/>
      <c r="E20" s="292"/>
      <c r="F20" s="292"/>
    </row>
    <row r="21" spans="1:6" ht="12.75">
      <c r="A21" s="297" t="s">
        <v>571</v>
      </c>
      <c r="B21" s="298">
        <v>15</v>
      </c>
      <c r="C21" s="299">
        <f>C13+C14+C15+C16+C17</f>
        <v>1017248</v>
      </c>
      <c r="D21" s="299">
        <f>D13+D14+D15+D16+D17</f>
        <v>700000</v>
      </c>
      <c r="E21" s="300">
        <f>SUM(E13:E17)</f>
        <v>700000</v>
      </c>
      <c r="F21" s="300">
        <f>SUM(F13:F17)</f>
        <v>713000</v>
      </c>
    </row>
    <row r="22" spans="1:6" ht="12.75">
      <c r="A22" s="624" t="s">
        <v>351</v>
      </c>
      <c r="B22" s="625"/>
      <c r="C22" s="625"/>
      <c r="D22" s="625"/>
      <c r="E22" s="625"/>
      <c r="F22" s="625"/>
    </row>
    <row r="23" spans="1:6" ht="12.75">
      <c r="A23" s="293" t="s">
        <v>37</v>
      </c>
      <c r="B23" s="302" t="s">
        <v>352</v>
      </c>
      <c r="C23" s="303"/>
      <c r="D23" s="292"/>
      <c r="E23" s="292"/>
      <c r="F23" s="292"/>
    </row>
    <row r="24" spans="1:6" ht="12.75">
      <c r="A24" s="293" t="s">
        <v>48</v>
      </c>
      <c r="B24" s="302" t="s">
        <v>353</v>
      </c>
      <c r="C24" s="295">
        <v>14607</v>
      </c>
      <c r="D24" s="296">
        <v>318000</v>
      </c>
      <c r="E24" s="296">
        <v>320000</v>
      </c>
      <c r="F24" s="296">
        <v>320000</v>
      </c>
    </row>
    <row r="25" spans="1:6" ht="12.75">
      <c r="A25" s="293" t="s">
        <v>52</v>
      </c>
      <c r="B25" s="302" t="s">
        <v>354</v>
      </c>
      <c r="C25" s="295">
        <v>701003</v>
      </c>
      <c r="D25" s="296">
        <v>132000</v>
      </c>
      <c r="E25" s="296">
        <v>135000</v>
      </c>
      <c r="F25" s="296">
        <v>135000</v>
      </c>
    </row>
    <row r="26" spans="1:6" ht="12.75">
      <c r="A26" s="293" t="s">
        <v>58</v>
      </c>
      <c r="B26" s="302" t="s">
        <v>355</v>
      </c>
      <c r="C26" s="295">
        <v>0</v>
      </c>
      <c r="D26" s="296">
        <v>85000</v>
      </c>
      <c r="E26" s="296">
        <v>75000</v>
      </c>
      <c r="F26" s="296">
        <v>65000</v>
      </c>
    </row>
    <row r="27" spans="1:6" ht="12.75">
      <c r="A27" s="293" t="s">
        <v>291</v>
      </c>
      <c r="B27" s="302"/>
      <c r="C27" s="295">
        <v>1915900</v>
      </c>
      <c r="D27" s="296"/>
      <c r="E27" s="296"/>
      <c r="F27" s="296"/>
    </row>
    <row r="28" spans="1:6" ht="12.75">
      <c r="A28" s="297" t="s">
        <v>570</v>
      </c>
      <c r="B28" s="302" t="s">
        <v>356</v>
      </c>
      <c r="C28" s="304">
        <f>SUM(C24:C27)</f>
        <v>2631510</v>
      </c>
      <c r="D28" s="304">
        <f>SUM(D24:D26)</f>
        <v>535000</v>
      </c>
      <c r="E28" s="305">
        <f>SUM(E24:E26)</f>
        <v>530000</v>
      </c>
      <c r="F28" s="300">
        <f>SUM(F24:F26)</f>
        <v>520000</v>
      </c>
    </row>
    <row r="29" spans="1:6" ht="12.75">
      <c r="A29" s="293" t="s">
        <v>568</v>
      </c>
      <c r="B29" s="302" t="s">
        <v>357</v>
      </c>
      <c r="C29" s="295">
        <v>201499</v>
      </c>
      <c r="D29" s="296">
        <v>380000</v>
      </c>
      <c r="E29" s="296">
        <v>380000</v>
      </c>
      <c r="F29" s="296">
        <v>380000</v>
      </c>
    </row>
    <row r="30" spans="1:6" ht="12.75">
      <c r="A30" s="293" t="s">
        <v>569</v>
      </c>
      <c r="B30" s="302" t="s">
        <v>358</v>
      </c>
      <c r="C30" s="295">
        <v>99575</v>
      </c>
      <c r="D30" s="296">
        <v>55000</v>
      </c>
      <c r="E30" s="296">
        <v>55000</v>
      </c>
      <c r="F30" s="296">
        <v>40000</v>
      </c>
    </row>
    <row r="31" spans="1:6" ht="12.75">
      <c r="A31" s="293" t="s">
        <v>88</v>
      </c>
      <c r="B31" s="302" t="s">
        <v>359</v>
      </c>
      <c r="C31" s="295">
        <v>374188</v>
      </c>
      <c r="D31" s="296">
        <v>100000</v>
      </c>
      <c r="E31" s="296">
        <v>95000</v>
      </c>
      <c r="F31" s="296">
        <v>100000</v>
      </c>
    </row>
    <row r="32" spans="1:6" ht="12.75">
      <c r="A32" s="293" t="s">
        <v>360</v>
      </c>
      <c r="B32" s="302" t="s">
        <v>361</v>
      </c>
      <c r="C32" s="295">
        <v>363889</v>
      </c>
      <c r="D32" s="296"/>
      <c r="E32" s="296"/>
      <c r="F32" s="296"/>
    </row>
    <row r="33" spans="1:6" ht="12.75">
      <c r="A33" s="293" t="s">
        <v>362</v>
      </c>
      <c r="B33" s="302" t="s">
        <v>363</v>
      </c>
      <c r="C33" s="295">
        <v>434</v>
      </c>
      <c r="D33" s="296"/>
      <c r="E33" s="296"/>
      <c r="F33" s="296"/>
    </row>
    <row r="34" spans="1:6" ht="12.75">
      <c r="A34" s="293" t="s">
        <v>364</v>
      </c>
      <c r="B34" s="302" t="s">
        <v>365</v>
      </c>
      <c r="C34" s="295"/>
      <c r="D34" s="296"/>
      <c r="E34" s="296"/>
      <c r="F34" s="296"/>
    </row>
    <row r="35" spans="1:6" ht="12.75">
      <c r="A35" s="293" t="s">
        <v>366</v>
      </c>
      <c r="B35" s="302" t="s">
        <v>367</v>
      </c>
      <c r="C35" s="295">
        <v>0</v>
      </c>
      <c r="D35" s="296"/>
      <c r="E35" s="296"/>
      <c r="F35" s="296"/>
    </row>
    <row r="36" spans="1:6" ht="12.75">
      <c r="A36" s="293" t="s">
        <v>368</v>
      </c>
      <c r="B36" s="302" t="s">
        <v>369</v>
      </c>
      <c r="C36" s="295"/>
      <c r="D36" s="296"/>
      <c r="E36" s="296"/>
      <c r="F36" s="296"/>
    </row>
    <row r="37" spans="1:6" ht="12.75">
      <c r="A37" s="293" t="s">
        <v>307</v>
      </c>
      <c r="B37" s="302" t="s">
        <v>370</v>
      </c>
      <c r="C37" s="295">
        <v>1916140</v>
      </c>
      <c r="D37" s="296"/>
      <c r="E37" s="296"/>
      <c r="F37" s="296"/>
    </row>
    <row r="38" spans="1:6" ht="12.75">
      <c r="A38" s="297" t="s">
        <v>573</v>
      </c>
      <c r="B38" s="302" t="s">
        <v>371</v>
      </c>
      <c r="C38" s="299">
        <f>C29+C30+C31+C35+C37</f>
        <v>2591402</v>
      </c>
      <c r="D38" s="299">
        <f>D29+D30+D31+D35</f>
        <v>535000</v>
      </c>
      <c r="E38" s="299">
        <f>E29+E30+E31+E35</f>
        <v>530000</v>
      </c>
      <c r="F38" s="300">
        <f>SUM(F29:F37)</f>
        <v>520000</v>
      </c>
    </row>
    <row r="39" spans="1:6" ht="12.75">
      <c r="A39" s="306" t="s">
        <v>574</v>
      </c>
      <c r="B39" s="307" t="s">
        <v>372</v>
      </c>
      <c r="C39" s="308">
        <f>C12+C28</f>
        <v>4061496</v>
      </c>
      <c r="D39" s="308">
        <f>D12+D28</f>
        <v>1235000</v>
      </c>
      <c r="E39" s="308">
        <f>E12+E28</f>
        <v>1230000</v>
      </c>
      <c r="F39" s="309">
        <f>F12+F28</f>
        <v>1233000</v>
      </c>
    </row>
    <row r="40" spans="1:6" ht="12.75">
      <c r="A40" s="310" t="s">
        <v>575</v>
      </c>
      <c r="B40" s="311" t="s">
        <v>373</v>
      </c>
      <c r="C40" s="312">
        <f>C21+C38</f>
        <v>3608650</v>
      </c>
      <c r="D40" s="312">
        <f>D21+D38</f>
        <v>1235000</v>
      </c>
      <c r="E40" s="312">
        <f>E21+E38</f>
        <v>1230000</v>
      </c>
      <c r="F40" s="313">
        <f>F21+F38</f>
        <v>1233000</v>
      </c>
    </row>
  </sheetData>
  <sheetProtection/>
  <mergeCells count="5">
    <mergeCell ref="A22:F22"/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paperSize="9" scale="70" r:id="rId1"/>
  <headerFooter alignWithMargins="0">
    <oddHeader>&amp;L15. melléklet a 2/2015. (II.20.) önk. rendelethez ezer Ft
&amp;R17 melléklet a 8/2016. (V.20.) önk. rendelethez ezer 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tabSelected="1"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73536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79">
      <selection activeCell="S81" sqref="S8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0" fitToWidth="1" horizontalDpi="600" verticalDpi="600" orientation="landscape" paperSize="9" scale="86" r:id="rId2"/>
  <headerFooter alignWithMargins="0">
    <oddHeader>&amp;R18 melléklet a 8/2016. (V.20.) önk. rendelethez ezer Ft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headerFooter alignWithMargins="0">
    <oddHeader>&amp;R19 melléklet a 8/2016. (V.20.) önk. rendelethez ezer Ft
</oddHead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9">
      <selection activeCell="V43" sqref="V4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headerFooter alignWithMargins="0">
    <oddHeader>&amp;R20. melléklet a 8/2016. (V.20.) önk. rendelethez ezer Ft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0"/>
  <sheetViews>
    <sheetView zoomScale="85" zoomScaleNormal="85" workbookViewId="0" topLeftCell="A1">
      <selection activeCell="U22" sqref="U22:U23"/>
    </sheetView>
  </sheetViews>
  <sheetFormatPr defaultColWidth="9.140625" defaultRowHeight="12.75"/>
  <cols>
    <col min="1" max="1" width="7.7109375" style="14" customWidth="1"/>
    <col min="2" max="2" width="6.7109375" style="14" customWidth="1"/>
    <col min="3" max="3" width="7.00390625" style="14" customWidth="1"/>
    <col min="4" max="4" width="34.7109375" style="11" customWidth="1"/>
    <col min="5" max="5" width="13.421875" style="15" customWidth="1"/>
    <col min="6" max="6" width="15.28125" style="15" customWidth="1"/>
    <col min="7" max="7" width="10.57421875" style="15" customWidth="1"/>
    <col min="8" max="8" width="15.00390625" style="15" customWidth="1"/>
    <col min="9" max="9" width="13.421875" style="15" customWidth="1"/>
    <col min="10" max="10" width="15.28125" style="15" customWidth="1"/>
    <col min="11" max="11" width="12.421875" style="15" customWidth="1"/>
    <col min="12" max="12" width="13.7109375" style="430" customWidth="1"/>
    <col min="13" max="13" width="10.57421875" style="15" customWidth="1"/>
  </cols>
  <sheetData>
    <row r="1" spans="1:13" ht="19.5" customHeight="1">
      <c r="A1" s="497" t="s">
        <v>133</v>
      </c>
      <c r="B1" s="497"/>
      <c r="C1" s="497"/>
      <c r="D1" s="497"/>
      <c r="E1" s="497"/>
      <c r="F1" s="497"/>
      <c r="G1" s="497"/>
      <c r="H1" s="497"/>
      <c r="I1" s="497"/>
      <c r="J1" s="497"/>
      <c r="K1" s="193"/>
      <c r="L1" s="426"/>
      <c r="M1"/>
    </row>
    <row r="2" spans="1:13" ht="24.75" customHeight="1">
      <c r="A2" s="194" t="s">
        <v>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365"/>
      <c r="M2"/>
    </row>
    <row r="3" spans="1:12" s="8" customFormat="1" ht="78.75">
      <c r="A3" s="50" t="s">
        <v>18</v>
      </c>
      <c r="B3" s="50" t="s">
        <v>19</v>
      </c>
      <c r="C3" s="50" t="s">
        <v>16</v>
      </c>
      <c r="D3" s="73" t="s">
        <v>17</v>
      </c>
      <c r="E3" s="183" t="s">
        <v>284</v>
      </c>
      <c r="F3" s="183" t="s">
        <v>285</v>
      </c>
      <c r="G3" s="183" t="s">
        <v>286</v>
      </c>
      <c r="H3" s="183" t="s">
        <v>263</v>
      </c>
      <c r="I3" s="183" t="s">
        <v>287</v>
      </c>
      <c r="J3" s="183" t="s">
        <v>288</v>
      </c>
      <c r="K3" s="183" t="s">
        <v>289</v>
      </c>
      <c r="L3" s="427" t="s">
        <v>468</v>
      </c>
    </row>
    <row r="4" spans="1:12" s="9" customFormat="1" ht="31.5">
      <c r="A4" s="25" t="s">
        <v>6</v>
      </c>
      <c r="B4" s="25" t="s">
        <v>35</v>
      </c>
      <c r="C4" s="26"/>
      <c r="D4" s="27" t="s">
        <v>36</v>
      </c>
      <c r="E4" s="28">
        <f>SUM(E5:E13)</f>
        <v>355357</v>
      </c>
      <c r="F4" s="28">
        <f>SUM(F5:F13)</f>
        <v>0</v>
      </c>
      <c r="G4" s="28">
        <f>SUM(G5:G13)</f>
        <v>0</v>
      </c>
      <c r="H4" s="28">
        <f>SUM(H5:H13)</f>
        <v>355357</v>
      </c>
      <c r="I4" s="28">
        <v>538677</v>
      </c>
      <c r="J4" s="28">
        <f>J5+J6+J7+J8+J9+J10+J11+J13</f>
        <v>538471</v>
      </c>
      <c r="K4" s="28">
        <f>J4/I4*100</f>
        <v>99.96175815934224</v>
      </c>
      <c r="L4" s="28">
        <f>(J4/$J$71)*100</f>
        <v>13.257947317934082</v>
      </c>
    </row>
    <row r="5" spans="1:13" ht="24" customHeight="1">
      <c r="A5" s="20"/>
      <c r="B5" s="20"/>
      <c r="C5" s="59" t="s">
        <v>29</v>
      </c>
      <c r="D5" s="22" t="s">
        <v>24</v>
      </c>
      <c r="E5" s="35">
        <v>146764</v>
      </c>
      <c r="F5" s="35"/>
      <c r="G5" s="35"/>
      <c r="H5" s="35">
        <f aca="true" t="shared" si="0" ref="H5:H10">SUM(E5:G5)</f>
        <v>146764</v>
      </c>
      <c r="I5" s="61">
        <v>147367</v>
      </c>
      <c r="J5" s="61">
        <v>147367</v>
      </c>
      <c r="K5" s="184">
        <f>J5/I5*100</f>
        <v>100</v>
      </c>
      <c r="L5" s="431">
        <f aca="true" t="shared" si="1" ref="L5:L68">(J5/$J$71)*100</f>
        <v>3.6283920998568018</v>
      </c>
      <c r="M5"/>
    </row>
    <row r="6" spans="1:13" ht="33" customHeight="1">
      <c r="A6" s="20"/>
      <c r="B6" s="20"/>
      <c r="C6" s="59" t="s">
        <v>30</v>
      </c>
      <c r="D6" s="22" t="s">
        <v>25</v>
      </c>
      <c r="E6" s="35">
        <v>71818</v>
      </c>
      <c r="F6" s="35"/>
      <c r="G6" s="35"/>
      <c r="H6" s="35">
        <f t="shared" si="0"/>
        <v>71818</v>
      </c>
      <c r="I6" s="61">
        <v>74704</v>
      </c>
      <c r="J6" s="61">
        <v>74704</v>
      </c>
      <c r="K6" s="184">
        <f aca="true" t="shared" si="2" ref="K6:K20">J6/I6*100</f>
        <v>100</v>
      </c>
      <c r="L6" s="431">
        <f t="shared" si="1"/>
        <v>1.8393222595811987</v>
      </c>
      <c r="M6"/>
    </row>
    <row r="7" spans="1:13" ht="24.75" customHeight="1">
      <c r="A7" s="20"/>
      <c r="B7" s="20"/>
      <c r="C7" s="59" t="s">
        <v>31</v>
      </c>
      <c r="D7" s="22" t="s">
        <v>26</v>
      </c>
      <c r="E7" s="35">
        <v>58818</v>
      </c>
      <c r="F7" s="35"/>
      <c r="G7" s="35"/>
      <c r="H7" s="35">
        <f t="shared" si="0"/>
        <v>58818</v>
      </c>
      <c r="I7" s="61">
        <v>73770</v>
      </c>
      <c r="J7" s="61">
        <v>73770</v>
      </c>
      <c r="K7" s="184">
        <f t="shared" si="2"/>
        <v>100</v>
      </c>
      <c r="L7" s="431">
        <f t="shared" si="1"/>
        <v>1.816325807042528</v>
      </c>
      <c r="M7"/>
    </row>
    <row r="8" spans="1:13" ht="23.25" customHeight="1">
      <c r="A8" s="20"/>
      <c r="B8" s="20"/>
      <c r="C8" s="59" t="s">
        <v>32</v>
      </c>
      <c r="D8" s="22" t="s">
        <v>27</v>
      </c>
      <c r="E8" s="35">
        <v>5986</v>
      </c>
      <c r="F8" s="44"/>
      <c r="G8" s="44"/>
      <c r="H8" s="35">
        <f t="shared" si="0"/>
        <v>5986</v>
      </c>
      <c r="I8" s="61">
        <v>6388</v>
      </c>
      <c r="J8" s="61">
        <v>6388</v>
      </c>
      <c r="K8" s="184">
        <f t="shared" si="2"/>
        <v>100</v>
      </c>
      <c r="L8" s="431">
        <f t="shared" si="1"/>
        <v>0.1572819473415707</v>
      </c>
      <c r="M8"/>
    </row>
    <row r="9" spans="1:13" ht="27" customHeight="1">
      <c r="A9" s="20"/>
      <c r="B9" s="20"/>
      <c r="C9" s="59" t="s">
        <v>33</v>
      </c>
      <c r="D9" s="22" t="s">
        <v>23</v>
      </c>
      <c r="E9" s="78">
        <v>0</v>
      </c>
      <c r="F9" s="36"/>
      <c r="G9" s="36"/>
      <c r="H9" s="35">
        <f t="shared" si="0"/>
        <v>0</v>
      </c>
      <c r="I9" s="61">
        <v>34350</v>
      </c>
      <c r="J9" s="77">
        <v>34350</v>
      </c>
      <c r="K9" s="184">
        <f t="shared" si="2"/>
        <v>100</v>
      </c>
      <c r="L9" s="431">
        <f t="shared" si="1"/>
        <v>0.845747478269091</v>
      </c>
      <c r="M9"/>
    </row>
    <row r="10" spans="1:13" ht="33" customHeight="1">
      <c r="A10" s="20"/>
      <c r="B10" s="20"/>
      <c r="C10" s="59" t="s">
        <v>34</v>
      </c>
      <c r="D10" s="22" t="s">
        <v>28</v>
      </c>
      <c r="E10" s="35">
        <v>68971</v>
      </c>
      <c r="F10" s="35"/>
      <c r="G10" s="35"/>
      <c r="H10" s="35">
        <f t="shared" si="0"/>
        <v>68971</v>
      </c>
      <c r="I10" s="61">
        <v>867</v>
      </c>
      <c r="J10" s="61">
        <v>867</v>
      </c>
      <c r="K10" s="184">
        <f t="shared" si="2"/>
        <v>100</v>
      </c>
      <c r="L10" s="431">
        <f t="shared" si="1"/>
        <v>0.021346814080329023</v>
      </c>
      <c r="M10"/>
    </row>
    <row r="11" spans="1:12" s="31" customFormat="1" ht="15" customHeight="1">
      <c r="A11" s="20"/>
      <c r="B11" s="20"/>
      <c r="C11" s="59" t="s">
        <v>197</v>
      </c>
      <c r="D11" s="22" t="s">
        <v>198</v>
      </c>
      <c r="E11" s="35"/>
      <c r="F11" s="35"/>
      <c r="G11" s="35"/>
      <c r="H11" s="35"/>
      <c r="I11" s="61">
        <v>1391</v>
      </c>
      <c r="J11" s="61">
        <v>1391</v>
      </c>
      <c r="K11" s="184">
        <f t="shared" si="2"/>
        <v>100</v>
      </c>
      <c r="L11" s="431">
        <f t="shared" si="1"/>
        <v>0.03424846411273087</v>
      </c>
    </row>
    <row r="12" spans="1:12" s="31" customFormat="1" ht="38.25" customHeight="1">
      <c r="A12" s="20"/>
      <c r="B12" s="20"/>
      <c r="C12" s="59"/>
      <c r="D12" s="22" t="s">
        <v>199</v>
      </c>
      <c r="E12" s="35"/>
      <c r="F12" s="35"/>
      <c r="G12" s="35"/>
      <c r="H12" s="35"/>
      <c r="I12" s="61">
        <v>1391</v>
      </c>
      <c r="J12" s="61">
        <v>1391</v>
      </c>
      <c r="K12" s="184">
        <f t="shared" si="2"/>
        <v>100</v>
      </c>
      <c r="L12" s="431">
        <f t="shared" si="1"/>
        <v>0.03424846411273087</v>
      </c>
    </row>
    <row r="13" spans="1:13" ht="27.75" customHeight="1">
      <c r="A13" s="20"/>
      <c r="B13" s="20"/>
      <c r="C13" s="59" t="s">
        <v>66</v>
      </c>
      <c r="D13" s="22" t="s">
        <v>67</v>
      </c>
      <c r="E13" s="35">
        <v>3000</v>
      </c>
      <c r="F13" s="35"/>
      <c r="G13" s="35"/>
      <c r="H13" s="35">
        <v>3000</v>
      </c>
      <c r="I13" s="61">
        <v>199681</v>
      </c>
      <c r="J13" s="61">
        <v>199634</v>
      </c>
      <c r="K13" s="184">
        <f t="shared" si="2"/>
        <v>99.9764624576199</v>
      </c>
      <c r="L13" s="431">
        <f t="shared" si="1"/>
        <v>4.915282447649831</v>
      </c>
      <c r="M13"/>
    </row>
    <row r="14" spans="1:13" ht="27.75" customHeight="1">
      <c r="A14" s="20"/>
      <c r="B14" s="20"/>
      <c r="C14" s="59"/>
      <c r="D14" s="22" t="s">
        <v>203</v>
      </c>
      <c r="E14" s="35"/>
      <c r="F14" s="35"/>
      <c r="G14" s="35"/>
      <c r="H14" s="35"/>
      <c r="I14" s="61">
        <v>186955</v>
      </c>
      <c r="J14" s="61">
        <v>186954</v>
      </c>
      <c r="K14" s="184">
        <f t="shared" si="2"/>
        <v>99.99946511192533</v>
      </c>
      <c r="L14" s="431">
        <f t="shared" si="1"/>
        <v>4.603082214041328</v>
      </c>
      <c r="M14"/>
    </row>
    <row r="15" spans="1:13" ht="27.75" customHeight="1">
      <c r="A15" s="20"/>
      <c r="B15" s="20"/>
      <c r="C15" s="59"/>
      <c r="D15" s="22" t="s">
        <v>208</v>
      </c>
      <c r="E15" s="35"/>
      <c r="F15" s="35"/>
      <c r="G15" s="35"/>
      <c r="H15" s="35"/>
      <c r="I15" s="61">
        <v>2634</v>
      </c>
      <c r="J15" s="61">
        <v>2559</v>
      </c>
      <c r="K15" s="184">
        <f t="shared" si="2"/>
        <v>97.15261958997722</v>
      </c>
      <c r="L15" s="431">
        <f t="shared" si="1"/>
        <v>0.06300634052083272</v>
      </c>
      <c r="M15"/>
    </row>
    <row r="16" spans="1:13" ht="27.75" customHeight="1">
      <c r="A16" s="20"/>
      <c r="B16" s="20"/>
      <c r="C16" s="59"/>
      <c r="D16" s="22" t="s">
        <v>224</v>
      </c>
      <c r="E16" s="35"/>
      <c r="F16" s="35"/>
      <c r="G16" s="35"/>
      <c r="H16" s="35"/>
      <c r="I16" s="61">
        <v>2256</v>
      </c>
      <c r="J16" s="61">
        <v>2256</v>
      </c>
      <c r="K16" s="184">
        <f t="shared" si="2"/>
        <v>100</v>
      </c>
      <c r="L16" s="431">
        <f t="shared" si="1"/>
        <v>0.05554603525400493</v>
      </c>
      <c r="M16"/>
    </row>
    <row r="17" spans="1:13" ht="27.75" customHeight="1">
      <c r="A17" s="20"/>
      <c r="B17" s="20"/>
      <c r="C17" s="59"/>
      <c r="D17" s="22" t="s">
        <v>227</v>
      </c>
      <c r="E17" s="35"/>
      <c r="F17" s="35"/>
      <c r="G17" s="35"/>
      <c r="H17" s="35"/>
      <c r="I17" s="61">
        <v>1734</v>
      </c>
      <c r="J17" s="61">
        <v>1734</v>
      </c>
      <c r="K17" s="184">
        <f t="shared" si="2"/>
        <v>100</v>
      </c>
      <c r="L17" s="431">
        <f t="shared" si="1"/>
        <v>0.04269362816065805</v>
      </c>
      <c r="M17"/>
    </row>
    <row r="18" spans="1:13" ht="27.75" customHeight="1">
      <c r="A18" s="20"/>
      <c r="B18" s="20"/>
      <c r="C18" s="59"/>
      <c r="D18" s="22" t="s">
        <v>238</v>
      </c>
      <c r="E18" s="35"/>
      <c r="F18" s="35"/>
      <c r="G18" s="35"/>
      <c r="H18" s="35"/>
      <c r="I18" s="61">
        <v>611</v>
      </c>
      <c r="J18" s="61">
        <v>448</v>
      </c>
      <c r="K18" s="184">
        <f t="shared" si="2"/>
        <v>73.32242225859247</v>
      </c>
      <c r="L18" s="431">
        <f t="shared" si="1"/>
        <v>0.011030418348313035</v>
      </c>
      <c r="M18"/>
    </row>
    <row r="19" spans="1:13" ht="60" customHeight="1">
      <c r="A19" s="20"/>
      <c r="B19" s="20"/>
      <c r="C19" s="59"/>
      <c r="D19" s="22" t="s">
        <v>241</v>
      </c>
      <c r="E19" s="35"/>
      <c r="F19" s="35"/>
      <c r="G19" s="35"/>
      <c r="H19" s="35"/>
      <c r="I19" s="61">
        <v>2499</v>
      </c>
      <c r="J19" s="61">
        <v>2499</v>
      </c>
      <c r="K19" s="184">
        <f t="shared" si="2"/>
        <v>100</v>
      </c>
      <c r="L19" s="431">
        <f t="shared" si="1"/>
        <v>0.06152905234918365</v>
      </c>
      <c r="M19"/>
    </row>
    <row r="20" spans="1:13" ht="60" customHeight="1">
      <c r="A20" s="20"/>
      <c r="B20" s="20"/>
      <c r="C20" s="59"/>
      <c r="D20" s="22" t="s">
        <v>272</v>
      </c>
      <c r="E20" s="35"/>
      <c r="F20" s="35"/>
      <c r="G20" s="35"/>
      <c r="H20" s="35"/>
      <c r="I20" s="61">
        <v>151</v>
      </c>
      <c r="J20" s="61">
        <v>151</v>
      </c>
      <c r="K20" s="184">
        <f t="shared" si="2"/>
        <v>100</v>
      </c>
      <c r="L20" s="431">
        <f t="shared" si="1"/>
        <v>0.003717841898650153</v>
      </c>
      <c r="M20"/>
    </row>
    <row r="21" spans="1:12" s="31" customFormat="1" ht="66.75" customHeight="1">
      <c r="A21" s="25" t="s">
        <v>7</v>
      </c>
      <c r="B21" s="25" t="s">
        <v>38</v>
      </c>
      <c r="C21" s="26"/>
      <c r="D21" s="27" t="s">
        <v>37</v>
      </c>
      <c r="E21" s="28">
        <f>E22+E26</f>
        <v>0</v>
      </c>
      <c r="F21" s="28">
        <f>F22+F26</f>
        <v>61725</v>
      </c>
      <c r="G21" s="28">
        <f>G22+G26</f>
        <v>0</v>
      </c>
      <c r="H21" s="28">
        <f>SUM(E21:G21)</f>
        <v>61725</v>
      </c>
      <c r="I21" s="28">
        <v>757785</v>
      </c>
      <c r="J21" s="28">
        <f>J22+J23+J24+J25+J26</f>
        <v>701003</v>
      </c>
      <c r="K21" s="28">
        <f>J21/I21*100</f>
        <v>92.50684560924273</v>
      </c>
      <c r="L21" s="28">
        <f t="shared" si="1"/>
        <v>17.259724003175183</v>
      </c>
    </row>
    <row r="22" spans="1:12" s="10" customFormat="1" ht="25.5">
      <c r="A22" s="20"/>
      <c r="B22" s="20"/>
      <c r="C22" s="59" t="s">
        <v>39</v>
      </c>
      <c r="D22" s="22" t="s">
        <v>40</v>
      </c>
      <c r="E22" s="151">
        <v>0</v>
      </c>
      <c r="F22" s="151">
        <v>0</v>
      </c>
      <c r="G22" s="151">
        <v>0</v>
      </c>
      <c r="H22" s="35">
        <f>SUM(E22:G22)</f>
        <v>0</v>
      </c>
      <c r="I22" s="61">
        <v>2491</v>
      </c>
      <c r="J22" s="62">
        <v>2491</v>
      </c>
      <c r="K22" s="370">
        <f>J22/I22*100</f>
        <v>100</v>
      </c>
      <c r="L22" s="431">
        <f t="shared" si="1"/>
        <v>0.06133208059296378</v>
      </c>
    </row>
    <row r="23" spans="1:13" ht="25.5">
      <c r="A23" s="20"/>
      <c r="B23" s="20"/>
      <c r="C23" s="59"/>
      <c r="D23" s="22" t="s">
        <v>242</v>
      </c>
      <c r="E23" s="151"/>
      <c r="F23" s="151"/>
      <c r="G23" s="151"/>
      <c r="H23" s="35"/>
      <c r="I23" s="61">
        <v>16654</v>
      </c>
      <c r="J23" s="62">
        <v>16654</v>
      </c>
      <c r="K23" s="370">
        <f aca="true" t="shared" si="3" ref="K23:K35">J23/I23*100</f>
        <v>100</v>
      </c>
      <c r="L23" s="431">
        <f t="shared" si="1"/>
        <v>0.41004595351072615</v>
      </c>
      <c r="M23"/>
    </row>
    <row r="24" spans="1:13" ht="25.5">
      <c r="A24" s="20"/>
      <c r="B24" s="20"/>
      <c r="C24" s="59"/>
      <c r="D24" s="22" t="s">
        <v>279</v>
      </c>
      <c r="E24" s="151"/>
      <c r="F24" s="151"/>
      <c r="G24" s="151"/>
      <c r="H24" s="35"/>
      <c r="I24" s="61">
        <v>93481</v>
      </c>
      <c r="J24" s="62">
        <v>93481</v>
      </c>
      <c r="K24" s="370">
        <f t="shared" si="3"/>
        <v>100</v>
      </c>
      <c r="L24" s="431">
        <f t="shared" si="1"/>
        <v>2.3016395928987743</v>
      </c>
      <c r="M24"/>
    </row>
    <row r="25" spans="1:12" s="31" customFormat="1" ht="15.75">
      <c r="A25" s="20"/>
      <c r="B25" s="20"/>
      <c r="C25" s="59"/>
      <c r="D25" s="22" t="s">
        <v>280</v>
      </c>
      <c r="E25" s="151"/>
      <c r="F25" s="151"/>
      <c r="G25" s="151"/>
      <c r="H25" s="35"/>
      <c r="I25" s="61">
        <v>91</v>
      </c>
      <c r="J25" s="62">
        <v>91</v>
      </c>
      <c r="K25" s="370">
        <f t="shared" si="3"/>
        <v>100</v>
      </c>
      <c r="L25" s="431">
        <f t="shared" si="1"/>
        <v>0.0022405537270010854</v>
      </c>
    </row>
    <row r="26" spans="1:12" s="31" customFormat="1" ht="25.5">
      <c r="A26" s="20"/>
      <c r="B26" s="20"/>
      <c r="C26" s="59" t="s">
        <v>68</v>
      </c>
      <c r="D26" s="22" t="s">
        <v>69</v>
      </c>
      <c r="E26" s="151">
        <v>0</v>
      </c>
      <c r="F26" s="151">
        <v>61725</v>
      </c>
      <c r="G26" s="151"/>
      <c r="H26" s="35">
        <f aca="true" t="shared" si="4" ref="H26:H40">SUM(E26:G26)</f>
        <v>61725</v>
      </c>
      <c r="I26" s="61">
        <v>645068</v>
      </c>
      <c r="J26" s="62">
        <f>J27+J28+J29+J30+J31+J32+J33+J34+J35</f>
        <v>588286</v>
      </c>
      <c r="K26" s="370">
        <f t="shared" si="3"/>
        <v>91.19751716098148</v>
      </c>
      <c r="L26" s="431">
        <f t="shared" si="1"/>
        <v>14.484465822445719</v>
      </c>
    </row>
    <row r="27" spans="1:13" ht="51">
      <c r="A27" s="20"/>
      <c r="B27" s="20"/>
      <c r="C27" s="59"/>
      <c r="D27" s="22" t="s">
        <v>230</v>
      </c>
      <c r="E27" s="151"/>
      <c r="F27" s="151">
        <v>5041</v>
      </c>
      <c r="G27" s="151"/>
      <c r="H27" s="35">
        <f t="shared" si="4"/>
        <v>5041</v>
      </c>
      <c r="I27" s="61">
        <v>5041</v>
      </c>
      <c r="J27" s="62">
        <v>4933</v>
      </c>
      <c r="K27" s="370">
        <f t="shared" si="3"/>
        <v>97.85756794286847</v>
      </c>
      <c r="L27" s="431">
        <f t="shared" si="1"/>
        <v>0.12145770917908082</v>
      </c>
      <c r="M27"/>
    </row>
    <row r="28" spans="1:13" ht="38.25">
      <c r="A28" s="20"/>
      <c r="B28" s="20"/>
      <c r="C28" s="59"/>
      <c r="D28" s="22" t="s">
        <v>231</v>
      </c>
      <c r="E28" s="151"/>
      <c r="F28" s="151">
        <v>56684</v>
      </c>
      <c r="G28" s="151"/>
      <c r="H28" s="35">
        <f t="shared" si="4"/>
        <v>56684</v>
      </c>
      <c r="I28" s="61">
        <v>56684</v>
      </c>
      <c r="J28" s="62"/>
      <c r="K28" s="370"/>
      <c r="L28" s="431">
        <f t="shared" si="1"/>
        <v>0</v>
      </c>
      <c r="M28"/>
    </row>
    <row r="29" spans="1:13" ht="25.5">
      <c r="A29" s="20"/>
      <c r="B29" s="20"/>
      <c r="C29" s="59"/>
      <c r="D29" s="22" t="s">
        <v>184</v>
      </c>
      <c r="E29" s="151"/>
      <c r="F29" s="151"/>
      <c r="G29" s="151"/>
      <c r="H29" s="35"/>
      <c r="I29" s="61">
        <v>142371</v>
      </c>
      <c r="J29" s="62">
        <v>142371</v>
      </c>
      <c r="K29" s="370">
        <f t="shared" si="3"/>
        <v>100</v>
      </c>
      <c r="L29" s="431">
        <f t="shared" si="1"/>
        <v>3.505383238097489</v>
      </c>
      <c r="M29"/>
    </row>
    <row r="30" spans="1:13" ht="38.25">
      <c r="A30" s="20"/>
      <c r="B30" s="20"/>
      <c r="C30" s="59"/>
      <c r="D30" s="22" t="s">
        <v>185</v>
      </c>
      <c r="E30" s="151"/>
      <c r="F30" s="151"/>
      <c r="G30" s="151"/>
      <c r="H30" s="35"/>
      <c r="I30" s="61">
        <v>296306</v>
      </c>
      <c r="J30" s="62">
        <v>296306</v>
      </c>
      <c r="K30" s="370">
        <f t="shared" si="3"/>
        <v>100</v>
      </c>
      <c r="L30" s="431">
        <f t="shared" si="1"/>
        <v>7.295489149810809</v>
      </c>
      <c r="M30"/>
    </row>
    <row r="31" spans="1:13" ht="38.25">
      <c r="A31" s="20"/>
      <c r="B31" s="20"/>
      <c r="C31" s="59"/>
      <c r="D31" s="22" t="s">
        <v>232</v>
      </c>
      <c r="E31" s="151"/>
      <c r="F31" s="151"/>
      <c r="G31" s="151"/>
      <c r="H31" s="35"/>
      <c r="I31" s="61">
        <v>1781</v>
      </c>
      <c r="J31" s="62">
        <v>1781</v>
      </c>
      <c r="K31" s="370">
        <f t="shared" si="3"/>
        <v>100</v>
      </c>
      <c r="L31" s="431">
        <f t="shared" si="1"/>
        <v>0.04385083722844982</v>
      </c>
      <c r="M31"/>
    </row>
    <row r="32" spans="1:13" ht="63.75">
      <c r="A32" s="20"/>
      <c r="B32" s="20"/>
      <c r="C32" s="59"/>
      <c r="D32" s="22" t="s">
        <v>247</v>
      </c>
      <c r="E32" s="195"/>
      <c r="F32" s="195"/>
      <c r="G32" s="195"/>
      <c r="H32" s="34"/>
      <c r="I32" s="61">
        <v>14608</v>
      </c>
      <c r="J32" s="62">
        <v>14608</v>
      </c>
      <c r="K32" s="370">
        <f t="shared" si="3"/>
        <v>100</v>
      </c>
      <c r="L32" s="431">
        <f t="shared" si="1"/>
        <v>0.3596704268574929</v>
      </c>
      <c r="M32"/>
    </row>
    <row r="33" spans="1:13" ht="38.25">
      <c r="A33" s="20"/>
      <c r="B33" s="20"/>
      <c r="C33" s="59"/>
      <c r="D33" s="22" t="s">
        <v>239</v>
      </c>
      <c r="E33" s="195"/>
      <c r="F33" s="195"/>
      <c r="G33" s="195"/>
      <c r="H33" s="34"/>
      <c r="I33" s="61">
        <v>84492</v>
      </c>
      <c r="J33" s="62">
        <v>84502</v>
      </c>
      <c r="K33" s="370">
        <f t="shared" si="3"/>
        <v>100.01183544004166</v>
      </c>
      <c r="L33" s="431">
        <f t="shared" si="1"/>
        <v>2.0805634180114914</v>
      </c>
      <c r="M33"/>
    </row>
    <row r="34" spans="1:13" ht="38.25">
      <c r="A34" s="20"/>
      <c r="B34" s="20"/>
      <c r="C34" s="59"/>
      <c r="D34" s="22" t="s">
        <v>240</v>
      </c>
      <c r="E34" s="195"/>
      <c r="F34" s="195"/>
      <c r="G34" s="195"/>
      <c r="H34" s="34"/>
      <c r="I34" s="61">
        <v>27912</v>
      </c>
      <c r="J34" s="62">
        <v>27912</v>
      </c>
      <c r="K34" s="370">
        <f t="shared" si="3"/>
        <v>100</v>
      </c>
      <c r="L34" s="431">
        <f t="shared" si="1"/>
        <v>0.6872344574511461</v>
      </c>
      <c r="M34"/>
    </row>
    <row r="35" spans="1:13" ht="25.5">
      <c r="A35" s="20"/>
      <c r="B35" s="20"/>
      <c r="C35" s="59"/>
      <c r="D35" s="22" t="s">
        <v>273</v>
      </c>
      <c r="E35" s="151"/>
      <c r="F35" s="151"/>
      <c r="G35" s="151"/>
      <c r="H35" s="35"/>
      <c r="I35" s="61">
        <v>15873</v>
      </c>
      <c r="J35" s="62">
        <v>15873</v>
      </c>
      <c r="K35" s="370">
        <f t="shared" si="3"/>
        <v>100</v>
      </c>
      <c r="L35" s="431">
        <f t="shared" si="1"/>
        <v>0.39081658580976075</v>
      </c>
      <c r="M35"/>
    </row>
    <row r="36" spans="1:13" ht="15.75">
      <c r="A36" s="25" t="s">
        <v>8</v>
      </c>
      <c r="B36" s="25" t="s">
        <v>41</v>
      </c>
      <c r="C36" s="26"/>
      <c r="D36" s="27" t="s">
        <v>42</v>
      </c>
      <c r="E36" s="28">
        <f>E39+E41+E45+E38</f>
        <v>144342</v>
      </c>
      <c r="F36" s="28">
        <v>0</v>
      </c>
      <c r="G36" s="28">
        <v>0</v>
      </c>
      <c r="H36" s="28">
        <f t="shared" si="4"/>
        <v>144342</v>
      </c>
      <c r="I36" s="28">
        <v>146686</v>
      </c>
      <c r="J36" s="28">
        <f>J37+J41+J45+J39</f>
        <v>146686</v>
      </c>
      <c r="K36" s="28">
        <f>J36/I36*100</f>
        <v>100</v>
      </c>
      <c r="L36" s="28">
        <f t="shared" si="1"/>
        <v>3.6116248791085845</v>
      </c>
      <c r="M36"/>
    </row>
    <row r="37" spans="1:12" s="31" customFormat="1" ht="15.75">
      <c r="A37" s="41"/>
      <c r="B37" s="41"/>
      <c r="C37" s="64" t="s">
        <v>99</v>
      </c>
      <c r="D37" s="24" t="s">
        <v>100</v>
      </c>
      <c r="E37" s="33">
        <f>E38</f>
        <v>24</v>
      </c>
      <c r="F37" s="33">
        <f>F38</f>
        <v>0</v>
      </c>
      <c r="G37" s="33">
        <f>G38</f>
        <v>0</v>
      </c>
      <c r="H37" s="33">
        <f t="shared" si="4"/>
        <v>24</v>
      </c>
      <c r="I37" s="66">
        <v>0</v>
      </c>
      <c r="J37" s="66">
        <v>0</v>
      </c>
      <c r="K37" s="184"/>
      <c r="L37" s="431">
        <f t="shared" si="1"/>
        <v>0</v>
      </c>
    </row>
    <row r="38" spans="1:12" s="10" customFormat="1" ht="25.5">
      <c r="A38" s="45"/>
      <c r="B38" s="45"/>
      <c r="C38" s="59" t="s">
        <v>102</v>
      </c>
      <c r="D38" s="22" t="s">
        <v>101</v>
      </c>
      <c r="E38" s="35">
        <v>24</v>
      </c>
      <c r="F38" s="35"/>
      <c r="G38" s="35"/>
      <c r="H38" s="35">
        <f t="shared" si="4"/>
        <v>24</v>
      </c>
      <c r="I38" s="66">
        <v>0</v>
      </c>
      <c r="J38" s="61">
        <v>0</v>
      </c>
      <c r="K38" s="184"/>
      <c r="L38" s="431">
        <f t="shared" si="1"/>
        <v>0</v>
      </c>
    </row>
    <row r="39" spans="1:12" s="10" customFormat="1" ht="15.75">
      <c r="A39" s="23"/>
      <c r="B39" s="23"/>
      <c r="C39" s="64" t="s">
        <v>59</v>
      </c>
      <c r="D39" s="24" t="s">
        <v>60</v>
      </c>
      <c r="E39" s="33">
        <f>E40</f>
        <v>17466</v>
      </c>
      <c r="F39" s="33">
        <f>F40</f>
        <v>0</v>
      </c>
      <c r="G39" s="33">
        <f>G40</f>
        <v>0</v>
      </c>
      <c r="H39" s="33">
        <f t="shared" si="4"/>
        <v>17466</v>
      </c>
      <c r="I39" s="66">
        <v>16973</v>
      </c>
      <c r="J39" s="66">
        <v>16973</v>
      </c>
      <c r="K39" s="184">
        <f aca="true" t="shared" si="5" ref="K39:K47">J39/I39*100</f>
        <v>100</v>
      </c>
      <c r="L39" s="431">
        <f t="shared" si="1"/>
        <v>0.41790020228999364</v>
      </c>
    </row>
    <row r="40" spans="1:12" s="9" customFormat="1" ht="15.75">
      <c r="A40" s="23"/>
      <c r="B40" s="23"/>
      <c r="C40" s="64"/>
      <c r="D40" s="22" t="s">
        <v>61</v>
      </c>
      <c r="E40" s="35">
        <v>17466</v>
      </c>
      <c r="F40" s="33"/>
      <c r="G40" s="33"/>
      <c r="H40" s="35">
        <f t="shared" si="4"/>
        <v>17466</v>
      </c>
      <c r="I40" s="61">
        <v>16973</v>
      </c>
      <c r="J40" s="61">
        <v>16973</v>
      </c>
      <c r="K40" s="184">
        <f t="shared" si="5"/>
        <v>100</v>
      </c>
      <c r="L40" s="431">
        <f t="shared" si="1"/>
        <v>0.41790020228999364</v>
      </c>
    </row>
    <row r="41" spans="1:12" s="10" customFormat="1" ht="15.75">
      <c r="A41" s="23"/>
      <c r="B41" s="23"/>
      <c r="C41" s="64" t="s">
        <v>62</v>
      </c>
      <c r="D41" s="24" t="s">
        <v>92</v>
      </c>
      <c r="E41" s="33">
        <f>E42+E43+E44</f>
        <v>125044</v>
      </c>
      <c r="F41" s="33">
        <f>F42+F44</f>
        <v>0</v>
      </c>
      <c r="G41" s="33">
        <f>G42+G44</f>
        <v>0</v>
      </c>
      <c r="H41" s="33">
        <f>H42+H43+H44</f>
        <v>125044</v>
      </c>
      <c r="I41" s="66">
        <v>125259</v>
      </c>
      <c r="J41" s="66">
        <v>125259</v>
      </c>
      <c r="K41" s="184">
        <f t="shared" si="5"/>
        <v>100</v>
      </c>
      <c r="L41" s="431">
        <f t="shared" si="1"/>
        <v>3.0840606515431754</v>
      </c>
    </row>
    <row r="42" spans="1:12" s="10" customFormat="1" ht="15.75">
      <c r="A42" s="23"/>
      <c r="B42" s="23"/>
      <c r="C42" s="64"/>
      <c r="D42" s="22" t="s">
        <v>4</v>
      </c>
      <c r="E42" s="35">
        <v>109772</v>
      </c>
      <c r="F42" s="33"/>
      <c r="G42" s="33"/>
      <c r="H42" s="35">
        <f>SUM(E42:G42)</f>
        <v>109772</v>
      </c>
      <c r="I42" s="61">
        <v>111865</v>
      </c>
      <c r="J42" s="61">
        <v>111865</v>
      </c>
      <c r="K42" s="184">
        <f t="shared" si="5"/>
        <v>100</v>
      </c>
      <c r="L42" s="431">
        <f t="shared" si="1"/>
        <v>2.7542806886920483</v>
      </c>
    </row>
    <row r="43" spans="1:12" s="10" customFormat="1" ht="15.75">
      <c r="A43" s="23"/>
      <c r="B43" s="23"/>
      <c r="C43" s="64"/>
      <c r="D43" s="22" t="s">
        <v>103</v>
      </c>
      <c r="E43" s="35">
        <v>789</v>
      </c>
      <c r="F43" s="33"/>
      <c r="G43" s="33"/>
      <c r="H43" s="35">
        <f>SUM(E43:G43)</f>
        <v>789</v>
      </c>
      <c r="I43" s="61">
        <v>374</v>
      </c>
      <c r="J43" s="61">
        <v>374</v>
      </c>
      <c r="K43" s="184">
        <f t="shared" si="5"/>
        <v>100</v>
      </c>
      <c r="L43" s="431">
        <f t="shared" si="1"/>
        <v>0.009208429603279186</v>
      </c>
    </row>
    <row r="44" spans="1:12" s="10" customFormat="1" ht="15.75">
      <c r="A44" s="23"/>
      <c r="B44" s="23"/>
      <c r="C44" s="64" t="s">
        <v>98</v>
      </c>
      <c r="D44" s="22" t="s">
        <v>5</v>
      </c>
      <c r="E44" s="35">
        <v>14483</v>
      </c>
      <c r="F44" s="33"/>
      <c r="G44" s="33"/>
      <c r="H44" s="35">
        <f>SUM(E44:G44)</f>
        <v>14483</v>
      </c>
      <c r="I44" s="61">
        <v>13020</v>
      </c>
      <c r="J44" s="66">
        <v>13020</v>
      </c>
      <c r="K44" s="184">
        <f t="shared" si="5"/>
        <v>100</v>
      </c>
      <c r="L44" s="431">
        <f t="shared" si="1"/>
        <v>0.3205715332478476</v>
      </c>
    </row>
    <row r="45" spans="1:12" s="10" customFormat="1" ht="15.75">
      <c r="A45" s="23"/>
      <c r="B45" s="23"/>
      <c r="C45" s="64" t="s">
        <v>63</v>
      </c>
      <c r="D45" s="24" t="s">
        <v>64</v>
      </c>
      <c r="E45" s="33">
        <f>E46</f>
        <v>1808</v>
      </c>
      <c r="F45" s="33">
        <f>F46</f>
        <v>0</v>
      </c>
      <c r="G45" s="33">
        <f>G46</f>
        <v>0</v>
      </c>
      <c r="H45" s="33">
        <f>SUM(E45:G45)</f>
        <v>1808</v>
      </c>
      <c r="I45" s="66">
        <v>4454</v>
      </c>
      <c r="J45" s="66">
        <v>4454</v>
      </c>
      <c r="K45" s="184">
        <f t="shared" si="5"/>
        <v>100</v>
      </c>
      <c r="L45" s="431">
        <f t="shared" si="1"/>
        <v>0.10966402527541576</v>
      </c>
    </row>
    <row r="46" spans="1:12" s="3" customFormat="1" ht="25.5">
      <c r="A46" s="23"/>
      <c r="B46" s="23"/>
      <c r="C46" s="64"/>
      <c r="D46" s="22" t="s">
        <v>65</v>
      </c>
      <c r="E46" s="35">
        <v>1808</v>
      </c>
      <c r="F46" s="33"/>
      <c r="G46" s="33"/>
      <c r="H46" s="35">
        <f>SUM(E46:G46)</f>
        <v>1808</v>
      </c>
      <c r="I46" s="61">
        <v>916</v>
      </c>
      <c r="J46" s="61">
        <v>916</v>
      </c>
      <c r="K46" s="184">
        <f t="shared" si="5"/>
        <v>100</v>
      </c>
      <c r="L46" s="431">
        <f t="shared" si="1"/>
        <v>0.02255326608717576</v>
      </c>
    </row>
    <row r="47" spans="1:12" s="10" customFormat="1" ht="15.75">
      <c r="A47" s="23"/>
      <c r="B47" s="23"/>
      <c r="C47" s="64"/>
      <c r="D47" s="22" t="s">
        <v>222</v>
      </c>
      <c r="E47" s="35"/>
      <c r="F47" s="33"/>
      <c r="G47" s="33"/>
      <c r="H47" s="35"/>
      <c r="I47" s="61">
        <v>3538</v>
      </c>
      <c r="J47" s="61">
        <v>3538</v>
      </c>
      <c r="K47" s="184">
        <f t="shared" si="5"/>
        <v>100</v>
      </c>
      <c r="L47" s="431">
        <f t="shared" si="1"/>
        <v>0.08711075918823999</v>
      </c>
    </row>
    <row r="48" spans="1:12" s="3" customFormat="1" ht="15.75">
      <c r="A48" s="25" t="s">
        <v>9</v>
      </c>
      <c r="B48" s="185" t="s">
        <v>43</v>
      </c>
      <c r="C48" s="186"/>
      <c r="D48" s="27" t="s">
        <v>44</v>
      </c>
      <c r="E48" s="28">
        <v>101627</v>
      </c>
      <c r="F48" s="28">
        <v>29994</v>
      </c>
      <c r="G48" s="28">
        <f>SUM(G49:G56)</f>
        <v>0</v>
      </c>
      <c r="H48" s="28">
        <f aca="true" t="shared" si="6" ref="H48:H55">SUM(E48:G48)</f>
        <v>131621</v>
      </c>
      <c r="I48" s="187">
        <v>290014</v>
      </c>
      <c r="J48" s="187">
        <f>J49+J50+J51+J52+J53+J54+J55+J56+J57</f>
        <v>277652</v>
      </c>
      <c r="K48" s="28">
        <f>J48/I48*100</f>
        <v>95.73744715772342</v>
      </c>
      <c r="L48" s="28">
        <f t="shared" si="1"/>
        <v>6.836200257245113</v>
      </c>
    </row>
    <row r="49" spans="1:12" s="3" customFormat="1" ht="15.75">
      <c r="A49" s="188"/>
      <c r="B49" s="188"/>
      <c r="C49" s="180" t="s">
        <v>213</v>
      </c>
      <c r="D49" s="22" t="s">
        <v>233</v>
      </c>
      <c r="E49" s="35"/>
      <c r="F49" s="35">
        <v>500</v>
      </c>
      <c r="G49" s="134"/>
      <c r="H49" s="35">
        <f t="shared" si="6"/>
        <v>500</v>
      </c>
      <c r="I49" s="184">
        <v>500</v>
      </c>
      <c r="J49" s="184">
        <v>417</v>
      </c>
      <c r="K49" s="184">
        <v>0</v>
      </c>
      <c r="L49" s="431">
        <f t="shared" si="1"/>
        <v>0.010267152792961018</v>
      </c>
    </row>
    <row r="50" spans="1:12" s="10" customFormat="1" ht="15.75">
      <c r="A50" s="20"/>
      <c r="B50" s="20"/>
      <c r="C50" s="180" t="s">
        <v>187</v>
      </c>
      <c r="D50" s="22" t="s">
        <v>234</v>
      </c>
      <c r="E50" s="35">
        <v>72909</v>
      </c>
      <c r="F50" s="35">
        <v>3909</v>
      </c>
      <c r="G50" s="134"/>
      <c r="H50" s="35">
        <f t="shared" si="6"/>
        <v>76818</v>
      </c>
      <c r="I50" s="61">
        <v>202048</v>
      </c>
      <c r="J50" s="61">
        <v>199740</v>
      </c>
      <c r="K50" s="184">
        <f>J50/I50*100</f>
        <v>98.85769718086792</v>
      </c>
      <c r="L50" s="431">
        <f t="shared" si="1"/>
        <v>4.9178923234197445</v>
      </c>
    </row>
    <row r="51" spans="1:12" s="135" customFormat="1" ht="25.5">
      <c r="A51" s="20"/>
      <c r="B51" s="20"/>
      <c r="C51" s="180" t="s">
        <v>188</v>
      </c>
      <c r="D51" s="22" t="s">
        <v>282</v>
      </c>
      <c r="E51" s="35"/>
      <c r="F51" s="35"/>
      <c r="G51" s="134"/>
      <c r="H51" s="35"/>
      <c r="I51" s="61">
        <v>1847</v>
      </c>
      <c r="J51" s="61"/>
      <c r="K51" s="184">
        <f aca="true" t="shared" si="7" ref="K51:K56">J51/I51*100</f>
        <v>0</v>
      </c>
      <c r="L51" s="431">
        <f t="shared" si="1"/>
        <v>0</v>
      </c>
    </row>
    <row r="52" spans="1:12" s="135" customFormat="1" ht="25.5">
      <c r="A52" s="20"/>
      <c r="B52" s="20"/>
      <c r="C52" s="59" t="s">
        <v>45</v>
      </c>
      <c r="D52" s="22" t="s">
        <v>189</v>
      </c>
      <c r="E52" s="35"/>
      <c r="F52" s="35">
        <v>14326</v>
      </c>
      <c r="G52" s="35"/>
      <c r="H52" s="35">
        <f t="shared" si="6"/>
        <v>14326</v>
      </c>
      <c r="I52" s="61">
        <v>13652</v>
      </c>
      <c r="J52" s="61">
        <v>16896</v>
      </c>
      <c r="K52" s="184">
        <f t="shared" si="7"/>
        <v>123.76208614122473</v>
      </c>
      <c r="L52" s="431">
        <f t="shared" si="1"/>
        <v>0.4160043491363773</v>
      </c>
    </row>
    <row r="53" spans="1:12" s="135" customFormat="1" ht="25.5">
      <c r="A53" s="20"/>
      <c r="B53" s="20"/>
      <c r="C53" s="59" t="s">
        <v>181</v>
      </c>
      <c r="D53" s="22" t="s">
        <v>235</v>
      </c>
      <c r="E53" s="35">
        <v>1040</v>
      </c>
      <c r="F53" s="35"/>
      <c r="G53" s="35"/>
      <c r="H53" s="35">
        <f t="shared" si="6"/>
        <v>1040</v>
      </c>
      <c r="I53" s="61">
        <v>1040</v>
      </c>
      <c r="J53" s="61">
        <v>1040</v>
      </c>
      <c r="K53" s="184">
        <f t="shared" si="7"/>
        <v>100</v>
      </c>
      <c r="L53" s="431">
        <f t="shared" si="1"/>
        <v>0.02560632830858383</v>
      </c>
    </row>
    <row r="54" spans="1:12" s="135" customFormat="1" ht="15.75">
      <c r="A54" s="20"/>
      <c r="B54" s="20"/>
      <c r="C54" s="59"/>
      <c r="D54" s="22" t="s">
        <v>190</v>
      </c>
      <c r="E54" s="35">
        <v>20321</v>
      </c>
      <c r="F54" s="35">
        <v>3372</v>
      </c>
      <c r="G54" s="35"/>
      <c r="H54" s="35">
        <f t="shared" si="6"/>
        <v>23693</v>
      </c>
      <c r="I54" s="61">
        <v>55971</v>
      </c>
      <c r="J54" s="61">
        <v>53302</v>
      </c>
      <c r="K54" s="184">
        <f t="shared" si="7"/>
        <v>95.2314591484876</v>
      </c>
      <c r="L54" s="431">
        <f t="shared" si="1"/>
        <v>1.3123735687539764</v>
      </c>
    </row>
    <row r="55" spans="1:12" s="135" customFormat="1" ht="15.75">
      <c r="A55" s="20"/>
      <c r="B55" s="20"/>
      <c r="C55" s="59"/>
      <c r="D55" s="22" t="s">
        <v>46</v>
      </c>
      <c r="E55" s="35">
        <v>3000</v>
      </c>
      <c r="F55" s="35">
        <v>60</v>
      </c>
      <c r="G55" s="35"/>
      <c r="H55" s="35">
        <f t="shared" si="6"/>
        <v>3060</v>
      </c>
      <c r="I55" s="61">
        <v>1935</v>
      </c>
      <c r="J55" s="61">
        <v>1877</v>
      </c>
      <c r="K55" s="184">
        <f t="shared" si="7"/>
        <v>97.00258397932816</v>
      </c>
      <c r="L55" s="431">
        <f t="shared" si="1"/>
        <v>0.04621449830308832</v>
      </c>
    </row>
    <row r="56" spans="1:12" s="135" customFormat="1" ht="25.5">
      <c r="A56" s="20"/>
      <c r="B56" s="20"/>
      <c r="C56" s="59"/>
      <c r="D56" s="22" t="s">
        <v>204</v>
      </c>
      <c r="E56" s="35"/>
      <c r="F56" s="35"/>
      <c r="G56" s="35"/>
      <c r="H56" s="35"/>
      <c r="I56" s="61">
        <v>805</v>
      </c>
      <c r="J56" s="61">
        <v>685</v>
      </c>
      <c r="K56" s="184">
        <f t="shared" si="7"/>
        <v>85.09316770186336</v>
      </c>
      <c r="L56" s="431">
        <f t="shared" si="1"/>
        <v>0.01686570662632685</v>
      </c>
    </row>
    <row r="57" spans="1:12" s="135" customFormat="1" ht="25.5">
      <c r="A57" s="20"/>
      <c r="B57" s="20"/>
      <c r="C57" s="59"/>
      <c r="D57" s="22" t="s">
        <v>236</v>
      </c>
      <c r="E57" s="35"/>
      <c r="F57" s="35"/>
      <c r="G57" s="35"/>
      <c r="H57" s="35"/>
      <c r="I57" s="61">
        <v>32</v>
      </c>
      <c r="J57" s="61">
        <v>3695</v>
      </c>
      <c r="K57" s="184">
        <v>0</v>
      </c>
      <c r="L57" s="431">
        <f t="shared" si="1"/>
        <v>0.09097632990405505</v>
      </c>
    </row>
    <row r="58" spans="1:12" s="125" customFormat="1" ht="15.75">
      <c r="A58" s="25" t="s">
        <v>10</v>
      </c>
      <c r="B58" s="185" t="s">
        <v>47</v>
      </c>
      <c r="C58" s="186"/>
      <c r="D58" s="27" t="s">
        <v>48</v>
      </c>
      <c r="E58" s="39"/>
      <c r="F58" s="39"/>
      <c r="G58" s="39"/>
      <c r="H58" s="28">
        <f>SUM(E58:G58)</f>
        <v>0</v>
      </c>
      <c r="I58" s="187">
        <v>2517</v>
      </c>
      <c r="J58" s="187">
        <f>J59+J60</f>
        <v>2517</v>
      </c>
      <c r="K58" s="28">
        <f>J58/I58*100</f>
        <v>100</v>
      </c>
      <c r="L58" s="28">
        <f t="shared" si="1"/>
        <v>0.06197223880067837</v>
      </c>
    </row>
    <row r="59" spans="1:12" s="125" customFormat="1" ht="25.5">
      <c r="A59" s="189"/>
      <c r="B59" s="189"/>
      <c r="C59" s="190" t="s">
        <v>191</v>
      </c>
      <c r="D59" s="22" t="s">
        <v>192</v>
      </c>
      <c r="E59" s="34"/>
      <c r="F59" s="34"/>
      <c r="G59" s="34"/>
      <c r="H59" s="134"/>
      <c r="I59" s="191">
        <v>517</v>
      </c>
      <c r="J59" s="191">
        <v>517</v>
      </c>
      <c r="K59" s="192">
        <f>J59/I59*100</f>
        <v>100</v>
      </c>
      <c r="L59" s="431">
        <f t="shared" si="1"/>
        <v>0.012729299745709464</v>
      </c>
    </row>
    <row r="60" spans="1:12" s="125" customFormat="1" ht="15.75">
      <c r="A60" s="188"/>
      <c r="B60" s="188"/>
      <c r="C60" s="180"/>
      <c r="D60" s="22" t="s">
        <v>281</v>
      </c>
      <c r="E60" s="35"/>
      <c r="F60" s="35"/>
      <c r="G60" s="35"/>
      <c r="H60" s="35"/>
      <c r="I60" s="184">
        <v>2000</v>
      </c>
      <c r="J60" s="184">
        <v>2000</v>
      </c>
      <c r="K60" s="184">
        <f>J60/I60*100</f>
        <v>100</v>
      </c>
      <c r="L60" s="431">
        <f t="shared" si="1"/>
        <v>0.04924293905496891</v>
      </c>
    </row>
    <row r="61" spans="1:12" s="10" customFormat="1" ht="31.5">
      <c r="A61" s="185" t="s">
        <v>20</v>
      </c>
      <c r="B61" s="185" t="s">
        <v>49</v>
      </c>
      <c r="C61" s="186"/>
      <c r="D61" s="27" t="s">
        <v>50</v>
      </c>
      <c r="E61" s="28">
        <v>0</v>
      </c>
      <c r="F61" s="28">
        <v>0</v>
      </c>
      <c r="G61" s="28">
        <v>0</v>
      </c>
      <c r="H61" s="28">
        <v>0</v>
      </c>
      <c r="I61" s="187">
        <v>0</v>
      </c>
      <c r="J61" s="187">
        <v>0</v>
      </c>
      <c r="K61" s="28">
        <v>0</v>
      </c>
      <c r="L61" s="28">
        <f t="shared" si="1"/>
        <v>0</v>
      </c>
    </row>
    <row r="62" spans="1:12" s="10" customFormat="1" ht="31.5">
      <c r="A62" s="25" t="s">
        <v>11</v>
      </c>
      <c r="B62" s="25" t="s">
        <v>51</v>
      </c>
      <c r="C62" s="26"/>
      <c r="D62" s="27" t="s">
        <v>52</v>
      </c>
      <c r="E62" s="28">
        <f>E63+E64</f>
        <v>0</v>
      </c>
      <c r="F62" s="28">
        <f>F63+F64</f>
        <v>613</v>
      </c>
      <c r="G62" s="28">
        <f>G63+G64</f>
        <v>0</v>
      </c>
      <c r="H62" s="28">
        <f>H63+H64</f>
        <v>613</v>
      </c>
      <c r="I62" s="28">
        <v>12312</v>
      </c>
      <c r="J62" s="28">
        <f>J63+J64</f>
        <v>12090</v>
      </c>
      <c r="K62" s="28">
        <f aca="true" t="shared" si="8" ref="K62:K71">J62/I62*100</f>
        <v>98.19688109161794</v>
      </c>
      <c r="L62" s="28">
        <f t="shared" si="1"/>
        <v>0.29767356658728705</v>
      </c>
    </row>
    <row r="63" spans="1:12" s="135" customFormat="1" ht="15.75">
      <c r="A63" s="20"/>
      <c r="B63" s="20"/>
      <c r="C63" s="59" t="s">
        <v>93</v>
      </c>
      <c r="D63" s="22" t="s">
        <v>94</v>
      </c>
      <c r="E63" s="35"/>
      <c r="F63" s="35">
        <v>613</v>
      </c>
      <c r="G63" s="35"/>
      <c r="H63" s="35">
        <f>SUM(E63:G63)</f>
        <v>613</v>
      </c>
      <c r="I63" s="61">
        <v>613</v>
      </c>
      <c r="J63" s="61">
        <v>391</v>
      </c>
      <c r="K63" s="184">
        <f t="shared" si="8"/>
        <v>63.78466557911908</v>
      </c>
      <c r="L63" s="431">
        <f t="shared" si="1"/>
        <v>0.009626994585246422</v>
      </c>
    </row>
    <row r="64" spans="1:12" s="156" customFormat="1" ht="25.5">
      <c r="A64" s="20"/>
      <c r="B64" s="20"/>
      <c r="C64" s="59" t="s">
        <v>53</v>
      </c>
      <c r="D64" s="22" t="s">
        <v>54</v>
      </c>
      <c r="E64" s="34"/>
      <c r="F64" s="34"/>
      <c r="G64" s="34"/>
      <c r="H64" s="34">
        <f>SUM(E64:G64)</f>
        <v>0</v>
      </c>
      <c r="I64" s="61">
        <v>11699</v>
      </c>
      <c r="J64" s="61">
        <v>11699</v>
      </c>
      <c r="K64" s="184">
        <f t="shared" si="8"/>
        <v>100</v>
      </c>
      <c r="L64" s="431">
        <f t="shared" si="1"/>
        <v>0.2880465720020406</v>
      </c>
    </row>
    <row r="65" spans="1:12" s="10" customFormat="1" ht="25.5">
      <c r="A65" s="20"/>
      <c r="B65" s="20"/>
      <c r="C65" s="59"/>
      <c r="D65" s="22" t="s">
        <v>193</v>
      </c>
      <c r="E65" s="34"/>
      <c r="F65" s="34"/>
      <c r="G65" s="34"/>
      <c r="H65" s="34"/>
      <c r="I65" s="61">
        <v>110</v>
      </c>
      <c r="J65" s="61">
        <v>110</v>
      </c>
      <c r="K65" s="184">
        <f t="shared" si="8"/>
        <v>100</v>
      </c>
      <c r="L65" s="431">
        <f t="shared" si="1"/>
        <v>0.00270836164802329</v>
      </c>
    </row>
    <row r="66" spans="1:12" s="10" customFormat="1" ht="25.5">
      <c r="A66" s="20"/>
      <c r="B66" s="20"/>
      <c r="C66" s="59"/>
      <c r="D66" s="22" t="s">
        <v>212</v>
      </c>
      <c r="E66" s="34"/>
      <c r="F66" s="34"/>
      <c r="G66" s="34"/>
      <c r="H66" s="34"/>
      <c r="I66" s="61">
        <v>11589</v>
      </c>
      <c r="J66" s="61">
        <v>11589</v>
      </c>
      <c r="K66" s="184">
        <f t="shared" si="8"/>
        <v>100</v>
      </c>
      <c r="L66" s="431">
        <f t="shared" si="1"/>
        <v>0.2853382103540173</v>
      </c>
    </row>
    <row r="67" spans="1:12" s="10" customFormat="1" ht="15.75">
      <c r="A67" s="25" t="s">
        <v>12</v>
      </c>
      <c r="B67" s="25" t="s">
        <v>55</v>
      </c>
      <c r="C67" s="26"/>
      <c r="D67" s="27" t="s">
        <v>56</v>
      </c>
      <c r="E67" s="28">
        <f>E68</f>
        <v>372353</v>
      </c>
      <c r="F67" s="28">
        <f>F68</f>
        <v>0</v>
      </c>
      <c r="G67" s="28">
        <f>G68</f>
        <v>0</v>
      </c>
      <c r="H67" s="28">
        <f>SUM(E67:G67)</f>
        <v>372353</v>
      </c>
      <c r="I67" s="28">
        <v>456142</v>
      </c>
      <c r="J67" s="28">
        <f>J68+J69+J70</f>
        <v>2383077</v>
      </c>
      <c r="K67" s="28">
        <f t="shared" si="8"/>
        <v>522.4419150176918</v>
      </c>
      <c r="L67" s="28">
        <f t="shared" si="1"/>
        <v>58.67485773714907</v>
      </c>
    </row>
    <row r="68" spans="1:12" s="3" customFormat="1" ht="25.5">
      <c r="A68" s="20"/>
      <c r="B68" s="20"/>
      <c r="C68" s="59" t="s">
        <v>57</v>
      </c>
      <c r="D68" s="22" t="s">
        <v>58</v>
      </c>
      <c r="E68" s="35">
        <v>372353</v>
      </c>
      <c r="F68" s="35"/>
      <c r="G68" s="35"/>
      <c r="H68" s="35">
        <f>SUM(E68:G68)</f>
        <v>372353</v>
      </c>
      <c r="I68" s="61">
        <v>456142</v>
      </c>
      <c r="J68" s="61">
        <v>456142</v>
      </c>
      <c r="K68" s="184">
        <f t="shared" si="8"/>
        <v>100</v>
      </c>
      <c r="L68" s="431">
        <f t="shared" si="1"/>
        <v>11.230886353205815</v>
      </c>
    </row>
    <row r="69" spans="1:12" s="3" customFormat="1" ht="15.75">
      <c r="A69" s="20"/>
      <c r="B69" s="20"/>
      <c r="C69" s="21" t="s">
        <v>290</v>
      </c>
      <c r="D69" s="22" t="s">
        <v>291</v>
      </c>
      <c r="E69" s="61"/>
      <c r="F69" s="61"/>
      <c r="G69" s="61"/>
      <c r="H69" s="61"/>
      <c r="I69" s="61"/>
      <c r="J69" s="61">
        <v>1915900</v>
      </c>
      <c r="K69" s="184"/>
      <c r="L69" s="431">
        <f>(J69/$J$71)*100</f>
        <v>47.17227346770746</v>
      </c>
    </row>
    <row r="70" spans="1:12" s="3" customFormat="1" ht="25.5">
      <c r="A70" s="20"/>
      <c r="B70" s="20"/>
      <c r="C70" s="21" t="s">
        <v>292</v>
      </c>
      <c r="D70" s="22" t="s">
        <v>293</v>
      </c>
      <c r="E70" s="61"/>
      <c r="F70" s="61"/>
      <c r="G70" s="61"/>
      <c r="H70" s="61"/>
      <c r="I70" s="61"/>
      <c r="J70" s="61">
        <v>11035</v>
      </c>
      <c r="K70" s="184"/>
      <c r="L70" s="431">
        <f>(J70/$J$71)*100</f>
        <v>0.271697916235791</v>
      </c>
    </row>
    <row r="71" spans="1:12" s="10" customFormat="1" ht="15.75">
      <c r="A71" s="25"/>
      <c r="B71" s="25"/>
      <c r="C71" s="26"/>
      <c r="D71" s="27" t="s">
        <v>13</v>
      </c>
      <c r="E71" s="28">
        <f aca="true" t="shared" si="9" ref="E71:J71">E4+E21+E36+E48+E58+E61+E62+E67</f>
        <v>973679</v>
      </c>
      <c r="F71" s="28">
        <f t="shared" si="9"/>
        <v>92332</v>
      </c>
      <c r="G71" s="28">
        <f t="shared" si="9"/>
        <v>0</v>
      </c>
      <c r="H71" s="28">
        <f t="shared" si="9"/>
        <v>1066011</v>
      </c>
      <c r="I71" s="28">
        <f t="shared" si="9"/>
        <v>2204133</v>
      </c>
      <c r="J71" s="28">
        <f t="shared" si="9"/>
        <v>4061496</v>
      </c>
      <c r="K71" s="28">
        <f t="shared" si="8"/>
        <v>184.26728332636915</v>
      </c>
      <c r="L71" s="28">
        <f>(J71/$J$71)*100</f>
        <v>100</v>
      </c>
    </row>
    <row r="72" spans="1:12" s="38" customFormat="1" ht="15">
      <c r="A72"/>
      <c r="B72"/>
      <c r="C72"/>
      <c r="D72"/>
      <c r="E72"/>
      <c r="F72"/>
      <c r="G72"/>
      <c r="H72"/>
      <c r="I72"/>
      <c r="J72"/>
      <c r="K72"/>
      <c r="L72" s="4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 s="4"/>
      <c r="M73"/>
    </row>
    <row r="74" s="9" customFormat="1" ht="15">
      <c r="L74" s="428"/>
    </row>
    <row r="75" spans="1:13" s="9" customFormat="1" ht="15">
      <c r="A75" s="16"/>
      <c r="B75" s="16"/>
      <c r="C75" s="16"/>
      <c r="D75" s="13"/>
      <c r="E75" s="17"/>
      <c r="F75" s="17"/>
      <c r="G75" s="17"/>
      <c r="H75" s="17"/>
      <c r="I75" s="17"/>
      <c r="J75" s="17"/>
      <c r="K75" s="17"/>
      <c r="L75" s="429"/>
      <c r="M75" s="17"/>
    </row>
    <row r="76" spans="1:13" s="31" customFormat="1" ht="15">
      <c r="A76" s="16"/>
      <c r="B76" s="16"/>
      <c r="C76" s="16"/>
      <c r="D76" s="13"/>
      <c r="E76" s="17"/>
      <c r="F76" s="17"/>
      <c r="G76" s="17"/>
      <c r="H76" s="17"/>
      <c r="I76" s="17"/>
      <c r="J76" s="17"/>
      <c r="K76" s="17"/>
      <c r="L76" s="429"/>
      <c r="M76" s="17"/>
    </row>
    <row r="77" spans="1:13" ht="15">
      <c r="A77" s="16"/>
      <c r="B77" s="16"/>
      <c r="C77" s="16"/>
      <c r="D77" s="13"/>
      <c r="E77" s="17"/>
      <c r="F77" s="17"/>
      <c r="G77" s="17"/>
      <c r="H77" s="17"/>
      <c r="I77" s="17"/>
      <c r="J77" s="17"/>
      <c r="K77" s="17"/>
      <c r="L77" s="429"/>
      <c r="M77" s="17"/>
    </row>
    <row r="78" spans="1:13" s="9" customFormat="1" ht="15">
      <c r="A78" s="16"/>
      <c r="B78" s="16"/>
      <c r="C78" s="16"/>
      <c r="D78" s="13"/>
      <c r="E78" s="17"/>
      <c r="F78" s="17"/>
      <c r="G78" s="17"/>
      <c r="H78" s="17"/>
      <c r="I78" s="17"/>
      <c r="J78" s="17"/>
      <c r="K78" s="17"/>
      <c r="L78" s="429"/>
      <c r="M78" s="17"/>
    </row>
    <row r="79" spans="1:13" s="31" customFormat="1" ht="15">
      <c r="A79" s="16"/>
      <c r="B79" s="16"/>
      <c r="C79" s="16"/>
      <c r="D79" s="13"/>
      <c r="E79" s="17"/>
      <c r="F79" s="17"/>
      <c r="G79" s="17"/>
      <c r="H79" s="17"/>
      <c r="I79" s="17"/>
      <c r="J79" s="17"/>
      <c r="K79" s="17"/>
      <c r="L79" s="429"/>
      <c r="M79" s="17"/>
    </row>
    <row r="80" spans="1:13" ht="15">
      <c r="A80" s="16"/>
      <c r="B80" s="16"/>
      <c r="C80" s="16"/>
      <c r="D80" s="13"/>
      <c r="E80" s="17"/>
      <c r="F80" s="17"/>
      <c r="G80" s="17"/>
      <c r="H80" s="17"/>
      <c r="I80" s="17"/>
      <c r="J80" s="17"/>
      <c r="K80" s="17"/>
      <c r="L80" s="429"/>
      <c r="M80" s="17"/>
    </row>
    <row r="81" spans="1:13" s="9" customFormat="1" ht="15">
      <c r="A81" s="16"/>
      <c r="B81" s="16"/>
      <c r="C81" s="16"/>
      <c r="D81" s="13"/>
      <c r="E81" s="17"/>
      <c r="F81" s="17"/>
      <c r="G81" s="17"/>
      <c r="H81" s="17"/>
      <c r="I81" s="17"/>
      <c r="J81" s="17"/>
      <c r="K81" s="17"/>
      <c r="L81" s="429"/>
      <c r="M81" s="17"/>
    </row>
    <row r="82" spans="1:13" ht="15">
      <c r="A82" s="16"/>
      <c r="B82" s="16"/>
      <c r="C82" s="16"/>
      <c r="D82" s="13"/>
      <c r="E82" s="17"/>
      <c r="F82" s="17"/>
      <c r="G82" s="17"/>
      <c r="H82" s="17"/>
      <c r="I82" s="17"/>
      <c r="J82" s="17"/>
      <c r="K82" s="17"/>
      <c r="L82" s="429"/>
      <c r="M82" s="17"/>
    </row>
    <row r="83" spans="1:13" s="10" customFormat="1" ht="15.75">
      <c r="A83" s="16"/>
      <c r="B83" s="16"/>
      <c r="C83" s="16"/>
      <c r="D83" s="13"/>
      <c r="E83" s="17"/>
      <c r="F83" s="17"/>
      <c r="G83" s="17"/>
      <c r="H83" s="17"/>
      <c r="I83" s="17"/>
      <c r="J83" s="17"/>
      <c r="K83" s="17"/>
      <c r="L83" s="429"/>
      <c r="M83" s="17"/>
    </row>
    <row r="84" spans="1:13" ht="15">
      <c r="A84" s="16"/>
      <c r="B84" s="16"/>
      <c r="C84" s="16"/>
      <c r="D84" s="13"/>
      <c r="E84" s="17"/>
      <c r="F84" s="17"/>
      <c r="G84" s="17"/>
      <c r="H84" s="17"/>
      <c r="I84" s="17"/>
      <c r="J84" s="17"/>
      <c r="K84" s="17"/>
      <c r="L84" s="429"/>
      <c r="M84" s="17"/>
    </row>
    <row r="85" spans="1:13" ht="15">
      <c r="A85" s="16"/>
      <c r="B85" s="16"/>
      <c r="C85" s="16"/>
      <c r="D85" s="13"/>
      <c r="E85" s="17"/>
      <c r="F85" s="17"/>
      <c r="G85" s="17"/>
      <c r="H85" s="17"/>
      <c r="I85" s="17"/>
      <c r="J85" s="17"/>
      <c r="K85" s="17"/>
      <c r="L85" s="429"/>
      <c r="M85" s="17"/>
    </row>
    <row r="86" spans="1:13" ht="15">
      <c r="A86" s="16"/>
      <c r="B86" s="16"/>
      <c r="C86" s="16"/>
      <c r="D86" s="13"/>
      <c r="E86" s="17"/>
      <c r="F86" s="17"/>
      <c r="G86" s="17"/>
      <c r="H86" s="17"/>
      <c r="I86" s="17"/>
      <c r="J86" s="17"/>
      <c r="K86" s="17"/>
      <c r="L86" s="429"/>
      <c r="M86" s="17"/>
    </row>
    <row r="87" spans="1:13" ht="15">
      <c r="A87" s="16"/>
      <c r="B87" s="16"/>
      <c r="C87" s="16"/>
      <c r="D87" s="13"/>
      <c r="E87" s="17"/>
      <c r="F87" s="17"/>
      <c r="G87" s="17"/>
      <c r="H87" s="17"/>
      <c r="I87" s="17"/>
      <c r="J87" s="17"/>
      <c r="K87" s="17"/>
      <c r="L87" s="429"/>
      <c r="M87" s="17"/>
    </row>
    <row r="88" spans="1:13" ht="15">
      <c r="A88" s="16"/>
      <c r="B88" s="16"/>
      <c r="C88" s="16"/>
      <c r="D88" s="13"/>
      <c r="E88" s="17"/>
      <c r="F88" s="17"/>
      <c r="G88" s="17"/>
      <c r="H88" s="17"/>
      <c r="I88" s="17"/>
      <c r="J88" s="17"/>
      <c r="K88" s="17"/>
      <c r="L88" s="429"/>
      <c r="M88" s="17"/>
    </row>
    <row r="89" spans="1:13" ht="15">
      <c r="A89" s="16"/>
      <c r="B89" s="16"/>
      <c r="C89" s="16"/>
      <c r="D89" s="13"/>
      <c r="E89" s="17"/>
      <c r="F89" s="17"/>
      <c r="G89" s="17"/>
      <c r="H89" s="17"/>
      <c r="I89" s="17"/>
      <c r="J89" s="17"/>
      <c r="K89" s="17"/>
      <c r="L89" s="429"/>
      <c r="M89" s="17"/>
    </row>
    <row r="90" spans="1:13" ht="15">
      <c r="A90" s="16"/>
      <c r="B90" s="16"/>
      <c r="C90" s="16"/>
      <c r="D90" s="13"/>
      <c r="E90" s="17"/>
      <c r="F90" s="17"/>
      <c r="G90" s="17"/>
      <c r="H90" s="17"/>
      <c r="I90" s="17"/>
      <c r="J90" s="17"/>
      <c r="K90" s="17"/>
      <c r="L90" s="429"/>
      <c r="M90" s="17"/>
    </row>
  </sheetData>
  <sheetProtection/>
  <mergeCells count="1">
    <mergeCell ref="A1:J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&amp;L1. melléklet a 2/2015. (II.20.) önk. rendelethez ezer Ft
&amp;R1. melléklet a 8/2016. (V.20.) önk. rendelethez ezer Ft
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workbookViewId="0" topLeftCell="A64">
      <selection activeCell="S87" sqref="S87"/>
    </sheetView>
  </sheetViews>
  <sheetFormatPr defaultColWidth="9.140625" defaultRowHeight="12.75"/>
  <cols>
    <col min="1" max="1" width="7.7109375" style="14" customWidth="1"/>
    <col min="2" max="2" width="6.7109375" style="14" customWidth="1"/>
    <col min="3" max="3" width="7.00390625" style="14" customWidth="1"/>
    <col min="4" max="4" width="34.7109375" style="11" customWidth="1"/>
    <col min="5" max="5" width="13.421875" style="15" customWidth="1"/>
    <col min="6" max="6" width="15.28125" style="15" customWidth="1"/>
    <col min="7" max="7" width="10.57421875" style="15" customWidth="1"/>
    <col min="8" max="8" width="15.00390625" style="15" customWidth="1"/>
    <col min="9" max="9" width="9.7109375" style="15" customWidth="1"/>
    <col min="10" max="10" width="10.57421875" style="15" customWidth="1"/>
    <col min="11" max="11" width="8.57421875" style="15" customWidth="1"/>
    <col min="12" max="12" width="9.57421875" style="7" customWidth="1"/>
    <col min="13" max="13" width="10.0039062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00390625" style="0" customWidth="1"/>
    <col min="18" max="18" width="9.57421875" style="0" customWidth="1"/>
    <col min="19" max="19" width="9.7109375" style="0" customWidth="1"/>
    <col min="20" max="20" width="9.57421875" style="0" customWidth="1"/>
    <col min="21" max="21" width="10.00390625" style="0" customWidth="1"/>
    <col min="22" max="22" width="9.57421875" style="0" customWidth="1"/>
    <col min="23" max="23" width="9.7109375" style="0" customWidth="1"/>
    <col min="24" max="24" width="9.57421875" style="0" customWidth="1"/>
    <col min="25" max="25" width="10.00390625" style="0" customWidth="1"/>
    <col min="26" max="26" width="9.57421875" style="0" customWidth="1"/>
    <col min="27" max="27" width="9.7109375" style="0" customWidth="1"/>
    <col min="28" max="28" width="9.57421875" style="0" customWidth="1"/>
    <col min="29" max="29" width="10.00390625" style="0" customWidth="1"/>
    <col min="30" max="30" width="9.57421875" style="0" customWidth="1"/>
    <col min="31" max="31" width="9.7109375" style="0" customWidth="1"/>
  </cols>
  <sheetData>
    <row r="1" spans="1:11" ht="15.75">
      <c r="A1" s="499" t="s">
        <v>304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5.75">
      <c r="A2" s="501" t="s">
        <v>114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</row>
    <row r="3" spans="1:11" ht="15.75">
      <c r="A3" s="504"/>
      <c r="B3" s="504"/>
      <c r="C3" s="504"/>
      <c r="D3" s="504"/>
      <c r="E3" s="504"/>
      <c r="F3" s="504"/>
      <c r="G3" s="504"/>
      <c r="H3" s="504"/>
      <c r="I3" s="14"/>
      <c r="J3" s="7"/>
      <c r="K3" s="7"/>
    </row>
    <row r="4" spans="1:12" s="53" customFormat="1" ht="12.75">
      <c r="A4" s="503" t="s">
        <v>132</v>
      </c>
      <c r="B4" s="503"/>
      <c r="C4" s="503"/>
      <c r="D4" s="503"/>
      <c r="E4" s="503"/>
      <c r="F4" s="503"/>
      <c r="G4" s="503"/>
      <c r="H4" s="503"/>
      <c r="I4" s="52"/>
      <c r="J4" s="52"/>
      <c r="K4" s="52"/>
      <c r="L4" s="52"/>
    </row>
    <row r="5" spans="1:12" s="68" customFormat="1" ht="45">
      <c r="A5" s="50" t="s">
        <v>18</v>
      </c>
      <c r="B5" s="50" t="s">
        <v>19</v>
      </c>
      <c r="C5" s="50" t="s">
        <v>16</v>
      </c>
      <c r="D5" s="50" t="s">
        <v>17</v>
      </c>
      <c r="E5" s="51" t="s">
        <v>284</v>
      </c>
      <c r="F5" s="51" t="s">
        <v>285</v>
      </c>
      <c r="G5" s="51" t="s">
        <v>286</v>
      </c>
      <c r="H5" s="51" t="s">
        <v>263</v>
      </c>
      <c r="I5" s="209" t="s">
        <v>297</v>
      </c>
      <c r="J5" s="210" t="s">
        <v>288</v>
      </c>
      <c r="K5" s="211" t="s">
        <v>289</v>
      </c>
      <c r="L5" s="348"/>
    </row>
    <row r="6" spans="1:12" s="53" customFormat="1" ht="22.5">
      <c r="A6" s="54" t="s">
        <v>6</v>
      </c>
      <c r="B6" s="54" t="s">
        <v>35</v>
      </c>
      <c r="C6" s="55"/>
      <c r="D6" s="56" t="s">
        <v>36</v>
      </c>
      <c r="E6" s="57">
        <f>E7+E8+E9+E10+E11+E12+E15</f>
        <v>352357</v>
      </c>
      <c r="F6" s="57">
        <f>F7+F8+F9+F10+F11+F12+F15</f>
        <v>0</v>
      </c>
      <c r="G6" s="57">
        <f>G7+G8+G9+G10+G11+G12+G15</f>
        <v>0</v>
      </c>
      <c r="H6" s="57">
        <f>H7+H8+H9+H10+H11+H12+H15</f>
        <v>352357</v>
      </c>
      <c r="I6" s="212">
        <v>535033</v>
      </c>
      <c r="J6" s="213">
        <v>534990</v>
      </c>
      <c r="K6" s="214">
        <f>J6/I6*100</f>
        <v>99.99196311255567</v>
      </c>
      <c r="L6" s="52"/>
    </row>
    <row r="7" spans="1:12" s="53" customFormat="1" ht="20.25" customHeight="1">
      <c r="A7" s="58"/>
      <c r="B7" s="58"/>
      <c r="C7" s="59" t="s">
        <v>29</v>
      </c>
      <c r="D7" s="60" t="s">
        <v>24</v>
      </c>
      <c r="E7" s="61">
        <v>146764</v>
      </c>
      <c r="F7" s="61"/>
      <c r="G7" s="61"/>
      <c r="H7" s="61">
        <f aca="true" t="shared" si="0" ref="H7:H24">SUM(E7:G7)</f>
        <v>146764</v>
      </c>
      <c r="I7" s="215">
        <v>147367</v>
      </c>
      <c r="J7" s="216">
        <v>147367</v>
      </c>
      <c r="K7" s="217">
        <f>I7/J7*100</f>
        <v>100</v>
      </c>
      <c r="L7" s="52"/>
    </row>
    <row r="8" spans="1:12" s="53" customFormat="1" ht="20.25" customHeight="1">
      <c r="A8" s="58"/>
      <c r="B8" s="58"/>
      <c r="C8" s="59" t="s">
        <v>30</v>
      </c>
      <c r="D8" s="60" t="s">
        <v>25</v>
      </c>
      <c r="E8" s="61">
        <v>71818</v>
      </c>
      <c r="F8" s="61"/>
      <c r="G8" s="61"/>
      <c r="H8" s="61">
        <f t="shared" si="0"/>
        <v>71818</v>
      </c>
      <c r="I8" s="215">
        <v>74704</v>
      </c>
      <c r="J8" s="216">
        <v>74704</v>
      </c>
      <c r="K8" s="217">
        <f aca="true" t="shared" si="1" ref="K8:K21">J8/I8*100</f>
        <v>100</v>
      </c>
      <c r="L8" s="52"/>
    </row>
    <row r="9" spans="1:12" s="53" customFormat="1" ht="20.25" customHeight="1">
      <c r="A9" s="58"/>
      <c r="B9" s="58"/>
      <c r="C9" s="59" t="s">
        <v>31</v>
      </c>
      <c r="D9" s="60" t="s">
        <v>26</v>
      </c>
      <c r="E9" s="61">
        <v>58818</v>
      </c>
      <c r="F9" s="61"/>
      <c r="G9" s="61"/>
      <c r="H9" s="61">
        <f t="shared" si="0"/>
        <v>58818</v>
      </c>
      <c r="I9" s="215">
        <v>73770</v>
      </c>
      <c r="J9" s="216">
        <v>73770</v>
      </c>
      <c r="K9" s="217">
        <f t="shared" si="1"/>
        <v>100</v>
      </c>
      <c r="L9" s="52"/>
    </row>
    <row r="10" spans="1:12" s="53" customFormat="1" ht="20.25" customHeight="1">
      <c r="A10" s="58"/>
      <c r="B10" s="58"/>
      <c r="C10" s="59" t="s">
        <v>32</v>
      </c>
      <c r="D10" s="60" t="s">
        <v>27</v>
      </c>
      <c r="E10" s="61">
        <v>5986</v>
      </c>
      <c r="F10" s="69"/>
      <c r="G10" s="69"/>
      <c r="H10" s="61">
        <f t="shared" si="0"/>
        <v>5986</v>
      </c>
      <c r="I10" s="215">
        <v>6388</v>
      </c>
      <c r="J10" s="216">
        <v>6388</v>
      </c>
      <c r="K10" s="217">
        <f t="shared" si="1"/>
        <v>100</v>
      </c>
      <c r="L10" s="52"/>
    </row>
    <row r="11" spans="1:12" s="53" customFormat="1" ht="15" customHeight="1">
      <c r="A11" s="58"/>
      <c r="B11" s="58"/>
      <c r="C11" s="59" t="s">
        <v>33</v>
      </c>
      <c r="D11" s="60" t="s">
        <v>23</v>
      </c>
      <c r="E11" s="77">
        <v>0</v>
      </c>
      <c r="F11" s="70"/>
      <c r="G11" s="70"/>
      <c r="H11" s="61">
        <f t="shared" si="0"/>
        <v>0</v>
      </c>
      <c r="I11" s="215">
        <v>34350</v>
      </c>
      <c r="J11" s="216">
        <v>34350</v>
      </c>
      <c r="K11" s="217">
        <f t="shared" si="1"/>
        <v>100</v>
      </c>
      <c r="L11" s="52"/>
    </row>
    <row r="12" spans="1:12" s="53" customFormat="1" ht="15" customHeight="1">
      <c r="A12" s="58"/>
      <c r="B12" s="58"/>
      <c r="C12" s="59" t="s">
        <v>34</v>
      </c>
      <c r="D12" s="60" t="s">
        <v>28</v>
      </c>
      <c r="E12" s="61">
        <v>68971</v>
      </c>
      <c r="F12" s="61"/>
      <c r="G12" s="61"/>
      <c r="H12" s="61">
        <f t="shared" si="0"/>
        <v>68971</v>
      </c>
      <c r="I12" s="215">
        <v>867</v>
      </c>
      <c r="J12" s="216">
        <v>867</v>
      </c>
      <c r="K12" s="217">
        <f t="shared" si="1"/>
        <v>100</v>
      </c>
      <c r="L12" s="52"/>
    </row>
    <row r="13" spans="1:12" s="53" customFormat="1" ht="15" customHeight="1">
      <c r="A13" s="58"/>
      <c r="B13" s="58"/>
      <c r="C13" s="59" t="s">
        <v>197</v>
      </c>
      <c r="D13" s="60" t="s">
        <v>198</v>
      </c>
      <c r="E13" s="61"/>
      <c r="F13" s="61"/>
      <c r="G13" s="61"/>
      <c r="H13" s="61"/>
      <c r="I13" s="215">
        <v>1391</v>
      </c>
      <c r="J13" s="216">
        <v>1391</v>
      </c>
      <c r="K13" s="217">
        <f t="shared" si="1"/>
        <v>100</v>
      </c>
      <c r="L13" s="52"/>
    </row>
    <row r="14" spans="1:12" s="53" customFormat="1" ht="24.75" customHeight="1">
      <c r="A14" s="58"/>
      <c r="B14" s="58"/>
      <c r="C14" s="59"/>
      <c r="D14" s="60" t="s">
        <v>199</v>
      </c>
      <c r="E14" s="61"/>
      <c r="F14" s="61"/>
      <c r="G14" s="61"/>
      <c r="H14" s="61"/>
      <c r="I14" s="215">
        <v>1391</v>
      </c>
      <c r="J14" s="216">
        <v>1391</v>
      </c>
      <c r="K14" s="217">
        <f t="shared" si="1"/>
        <v>100</v>
      </c>
      <c r="L14" s="52"/>
    </row>
    <row r="15" spans="1:12" s="53" customFormat="1" ht="21.75" customHeight="1">
      <c r="A15" s="58"/>
      <c r="B15" s="58"/>
      <c r="C15" s="59" t="s">
        <v>66</v>
      </c>
      <c r="D15" s="60" t="s">
        <v>67</v>
      </c>
      <c r="E15" s="61"/>
      <c r="F15" s="61"/>
      <c r="G15" s="61"/>
      <c r="H15" s="61">
        <f t="shared" si="0"/>
        <v>0</v>
      </c>
      <c r="I15" s="215">
        <v>196196</v>
      </c>
      <c r="J15" s="216">
        <v>196153</v>
      </c>
      <c r="K15" s="217">
        <f t="shared" si="1"/>
        <v>99.97808314134845</v>
      </c>
      <c r="L15" s="52"/>
    </row>
    <row r="16" spans="1:12" s="53" customFormat="1" ht="21.75" customHeight="1">
      <c r="A16" s="58"/>
      <c r="B16" s="58"/>
      <c r="C16" s="59"/>
      <c r="D16" s="60" t="s">
        <v>183</v>
      </c>
      <c r="E16" s="61"/>
      <c r="F16" s="61"/>
      <c r="G16" s="61"/>
      <c r="H16" s="61"/>
      <c r="I16" s="215">
        <v>186922</v>
      </c>
      <c r="J16" s="216">
        <v>186954</v>
      </c>
      <c r="K16" s="217">
        <f t="shared" si="1"/>
        <v>100.0171194401943</v>
      </c>
      <c r="L16" s="52"/>
    </row>
    <row r="17" spans="1:12" s="53" customFormat="1" ht="21.75" customHeight="1">
      <c r="A17" s="58"/>
      <c r="B17" s="58"/>
      <c r="C17" s="59"/>
      <c r="D17" s="60" t="s">
        <v>207</v>
      </c>
      <c r="E17" s="61"/>
      <c r="F17" s="61"/>
      <c r="G17" s="61"/>
      <c r="H17" s="61"/>
      <c r="I17" s="215">
        <v>2634</v>
      </c>
      <c r="J17" s="216">
        <v>2559</v>
      </c>
      <c r="K17" s="217">
        <f t="shared" si="1"/>
        <v>97.15261958997722</v>
      </c>
      <c r="L17" s="52"/>
    </row>
    <row r="18" spans="1:12" s="53" customFormat="1" ht="21.75" customHeight="1">
      <c r="A18" s="58"/>
      <c r="B18" s="58"/>
      <c r="C18" s="59"/>
      <c r="D18" s="60" t="s">
        <v>224</v>
      </c>
      <c r="E18" s="61"/>
      <c r="F18" s="61"/>
      <c r="G18" s="61"/>
      <c r="H18" s="61"/>
      <c r="I18" s="215">
        <v>2256</v>
      </c>
      <c r="J18" s="216">
        <v>2256</v>
      </c>
      <c r="K18" s="217">
        <f t="shared" si="1"/>
        <v>100</v>
      </c>
      <c r="L18" s="52"/>
    </row>
    <row r="19" spans="1:12" s="53" customFormat="1" ht="21.75" customHeight="1">
      <c r="A19" s="58"/>
      <c r="B19" s="58"/>
      <c r="C19" s="59"/>
      <c r="D19" s="60" t="s">
        <v>227</v>
      </c>
      <c r="E19" s="61"/>
      <c r="F19" s="61"/>
      <c r="G19" s="61"/>
      <c r="H19" s="61"/>
      <c r="I19" s="215">
        <v>1734</v>
      </c>
      <c r="J19" s="216">
        <v>1734</v>
      </c>
      <c r="K19" s="217">
        <f t="shared" si="1"/>
        <v>100</v>
      </c>
      <c r="L19" s="52"/>
    </row>
    <row r="20" spans="1:12" s="53" customFormat="1" ht="21.75" customHeight="1">
      <c r="A20" s="58"/>
      <c r="B20" s="58"/>
      <c r="C20" s="59"/>
      <c r="D20" s="60" t="s">
        <v>241</v>
      </c>
      <c r="E20" s="61"/>
      <c r="F20" s="61"/>
      <c r="G20" s="61"/>
      <c r="H20" s="61"/>
      <c r="I20" s="215">
        <v>2499</v>
      </c>
      <c r="J20" s="216">
        <v>1499</v>
      </c>
      <c r="K20" s="217">
        <f t="shared" si="1"/>
        <v>59.98399359743898</v>
      </c>
      <c r="L20" s="52"/>
    </row>
    <row r="21" spans="1:12" s="53" customFormat="1" ht="47.25" customHeight="1">
      <c r="A21" s="58"/>
      <c r="B21" s="58"/>
      <c r="C21" s="59"/>
      <c r="D21" s="60" t="s">
        <v>272</v>
      </c>
      <c r="E21" s="61"/>
      <c r="F21" s="61"/>
      <c r="G21" s="61"/>
      <c r="H21" s="61"/>
      <c r="I21" s="215">
        <v>151</v>
      </c>
      <c r="J21" s="216">
        <v>151</v>
      </c>
      <c r="K21" s="217">
        <f t="shared" si="1"/>
        <v>100</v>
      </c>
      <c r="L21" s="52"/>
    </row>
    <row r="22" spans="1:12" s="71" customFormat="1" ht="22.5">
      <c r="A22" s="54" t="s">
        <v>7</v>
      </c>
      <c r="B22" s="54" t="s">
        <v>38</v>
      </c>
      <c r="C22" s="55"/>
      <c r="D22" s="56" t="s">
        <v>37</v>
      </c>
      <c r="E22" s="57">
        <f>E23+E24</f>
        <v>0</v>
      </c>
      <c r="F22" s="57">
        <f>F23+F24</f>
        <v>61725</v>
      </c>
      <c r="G22" s="57">
        <f>G23+G24</f>
        <v>0</v>
      </c>
      <c r="H22" s="57">
        <f t="shared" si="0"/>
        <v>61725</v>
      </c>
      <c r="I22" s="212">
        <v>757785</v>
      </c>
      <c r="J22" s="213">
        <f>J23+J24</f>
        <v>701003</v>
      </c>
      <c r="K22" s="214">
        <f>J22/I22*100</f>
        <v>92.50684560924273</v>
      </c>
      <c r="L22" s="349"/>
    </row>
    <row r="23" spans="1:12" s="53" customFormat="1" ht="11.25">
      <c r="A23" s="58"/>
      <c r="B23" s="58"/>
      <c r="C23" s="59" t="s">
        <v>39</v>
      </c>
      <c r="D23" s="60" t="s">
        <v>40</v>
      </c>
      <c r="E23" s="62"/>
      <c r="F23" s="62">
        <v>0</v>
      </c>
      <c r="G23" s="62">
        <v>0</v>
      </c>
      <c r="H23" s="61">
        <f t="shared" si="0"/>
        <v>0</v>
      </c>
      <c r="I23" s="215">
        <v>112717</v>
      </c>
      <c r="J23" s="216">
        <v>112717</v>
      </c>
      <c r="K23" s="218">
        <f>J23/I23*100</f>
        <v>100</v>
      </c>
      <c r="L23" s="52"/>
    </row>
    <row r="24" spans="1:12" s="53" customFormat="1" ht="22.5">
      <c r="A24" s="58"/>
      <c r="B24" s="58"/>
      <c r="C24" s="59" t="s">
        <v>68</v>
      </c>
      <c r="D24" s="60" t="s">
        <v>69</v>
      </c>
      <c r="E24" s="62">
        <v>0</v>
      </c>
      <c r="F24" s="62">
        <f>F25+F26</f>
        <v>61725</v>
      </c>
      <c r="G24" s="62"/>
      <c r="H24" s="61">
        <f t="shared" si="0"/>
        <v>61725</v>
      </c>
      <c r="I24" s="215">
        <v>645068</v>
      </c>
      <c r="J24" s="216">
        <f>J25+J27+J28+J29+J30+J31+J32+J33</f>
        <v>588286</v>
      </c>
      <c r="K24" s="218">
        <f>J24/I24*100</f>
        <v>91.19751716098148</v>
      </c>
      <c r="L24" s="52"/>
    </row>
    <row r="25" spans="1:12" s="53" customFormat="1" ht="33.75">
      <c r="A25" s="58"/>
      <c r="B25" s="58"/>
      <c r="C25" s="59"/>
      <c r="D25" s="60" t="s">
        <v>138</v>
      </c>
      <c r="E25" s="62"/>
      <c r="F25" s="62">
        <v>5041</v>
      </c>
      <c r="G25" s="62"/>
      <c r="H25" s="61">
        <v>5041</v>
      </c>
      <c r="I25" s="215">
        <v>5041</v>
      </c>
      <c r="J25" s="216">
        <v>4933</v>
      </c>
      <c r="K25" s="218">
        <f>J25/I25*100</f>
        <v>97.85756794286847</v>
      </c>
      <c r="L25" s="52"/>
    </row>
    <row r="26" spans="1:12" s="53" customFormat="1" ht="22.5">
      <c r="A26" s="58"/>
      <c r="B26" s="58"/>
      <c r="C26" s="59"/>
      <c r="D26" s="60" t="s">
        <v>139</v>
      </c>
      <c r="E26" s="62"/>
      <c r="F26" s="62">
        <v>56684</v>
      </c>
      <c r="G26" s="62"/>
      <c r="H26" s="61">
        <f>SUM(E26:G26)</f>
        <v>56684</v>
      </c>
      <c r="I26" s="215">
        <v>56684</v>
      </c>
      <c r="J26" s="216"/>
      <c r="K26" s="218"/>
      <c r="L26" s="52"/>
    </row>
    <row r="27" spans="1:12" s="53" customFormat="1" ht="22.5">
      <c r="A27" s="58"/>
      <c r="B27" s="58"/>
      <c r="C27" s="59"/>
      <c r="D27" s="60" t="s">
        <v>184</v>
      </c>
      <c r="E27" s="62"/>
      <c r="F27" s="62"/>
      <c r="G27" s="62"/>
      <c r="H27" s="61"/>
      <c r="I27" s="215">
        <v>142371</v>
      </c>
      <c r="J27" s="216">
        <v>142371</v>
      </c>
      <c r="K27" s="218">
        <f aca="true" t="shared" si="2" ref="K27:K33">J27/I27*100</f>
        <v>100</v>
      </c>
      <c r="L27" s="52"/>
    </row>
    <row r="28" spans="1:12" s="53" customFormat="1" ht="22.5">
      <c r="A28" s="58"/>
      <c r="B28" s="58"/>
      <c r="C28" s="59"/>
      <c r="D28" s="60" t="s">
        <v>185</v>
      </c>
      <c r="E28" s="62"/>
      <c r="F28" s="62"/>
      <c r="G28" s="62"/>
      <c r="H28" s="61"/>
      <c r="I28" s="215">
        <v>296306</v>
      </c>
      <c r="J28" s="216">
        <v>296306</v>
      </c>
      <c r="K28" s="218">
        <f t="shared" si="2"/>
        <v>100</v>
      </c>
      <c r="L28" s="52"/>
    </row>
    <row r="29" spans="1:12" s="53" customFormat="1" ht="22.5">
      <c r="A29" s="58"/>
      <c r="B29" s="58"/>
      <c r="C29" s="59"/>
      <c r="D29" s="60" t="s">
        <v>186</v>
      </c>
      <c r="E29" s="62"/>
      <c r="F29" s="62"/>
      <c r="G29" s="62"/>
      <c r="H29" s="61"/>
      <c r="I29" s="215">
        <v>1781</v>
      </c>
      <c r="J29" s="216">
        <v>1781</v>
      </c>
      <c r="K29" s="218">
        <f t="shared" si="2"/>
        <v>100</v>
      </c>
      <c r="L29" s="52"/>
    </row>
    <row r="30" spans="1:12" s="53" customFormat="1" ht="45">
      <c r="A30" s="58"/>
      <c r="B30" s="58"/>
      <c r="C30" s="59"/>
      <c r="D30" s="60" t="s">
        <v>247</v>
      </c>
      <c r="E30" s="62"/>
      <c r="F30" s="62"/>
      <c r="G30" s="62"/>
      <c r="H30" s="61"/>
      <c r="I30" s="215">
        <v>14608</v>
      </c>
      <c r="J30" s="216">
        <v>14608</v>
      </c>
      <c r="K30" s="218">
        <f t="shared" si="2"/>
        <v>100</v>
      </c>
      <c r="L30" s="52"/>
    </row>
    <row r="31" spans="1:12" s="53" customFormat="1" ht="33.75">
      <c r="A31" s="58"/>
      <c r="B31" s="58"/>
      <c r="C31" s="59"/>
      <c r="D31" s="60" t="s">
        <v>239</v>
      </c>
      <c r="E31" s="62"/>
      <c r="F31" s="62"/>
      <c r="G31" s="62"/>
      <c r="H31" s="61"/>
      <c r="I31" s="215">
        <v>84492</v>
      </c>
      <c r="J31" s="216">
        <v>84502</v>
      </c>
      <c r="K31" s="218">
        <f t="shared" si="2"/>
        <v>100.01183544004166</v>
      </c>
      <c r="L31" s="52"/>
    </row>
    <row r="32" spans="1:12" s="53" customFormat="1" ht="33.75">
      <c r="A32" s="58"/>
      <c r="B32" s="58"/>
      <c r="C32" s="59"/>
      <c r="D32" s="60" t="s">
        <v>240</v>
      </c>
      <c r="E32" s="62"/>
      <c r="F32" s="62"/>
      <c r="G32" s="62"/>
      <c r="H32" s="61"/>
      <c r="I32" s="215">
        <v>27912</v>
      </c>
      <c r="J32" s="216">
        <v>27912</v>
      </c>
      <c r="K32" s="218">
        <f t="shared" si="2"/>
        <v>100</v>
      </c>
      <c r="L32" s="52"/>
    </row>
    <row r="33" spans="1:12" s="53" customFormat="1" ht="24">
      <c r="A33" s="58"/>
      <c r="B33" s="58"/>
      <c r="C33" s="59"/>
      <c r="D33" s="176" t="s">
        <v>273</v>
      </c>
      <c r="E33" s="62"/>
      <c r="F33" s="62"/>
      <c r="G33" s="62"/>
      <c r="H33" s="61"/>
      <c r="I33" s="215">
        <v>15873</v>
      </c>
      <c r="J33" s="216">
        <v>15873</v>
      </c>
      <c r="K33" s="218">
        <f t="shared" si="2"/>
        <v>100</v>
      </c>
      <c r="L33" s="52"/>
    </row>
    <row r="34" spans="1:12" s="71" customFormat="1" ht="11.25">
      <c r="A34" s="54" t="s">
        <v>8</v>
      </c>
      <c r="B34" s="54" t="s">
        <v>41</v>
      </c>
      <c r="C34" s="55"/>
      <c r="D34" s="56" t="s">
        <v>42</v>
      </c>
      <c r="E34" s="57">
        <f aca="true" t="shared" si="3" ref="E34:J34">E37+E39+E43+E36</f>
        <v>144342</v>
      </c>
      <c r="F34" s="57">
        <f t="shared" si="3"/>
        <v>0</v>
      </c>
      <c r="G34" s="57">
        <f t="shared" si="3"/>
        <v>0</v>
      </c>
      <c r="H34" s="57">
        <f t="shared" si="3"/>
        <v>144342</v>
      </c>
      <c r="I34" s="57">
        <f t="shared" si="3"/>
        <v>146686</v>
      </c>
      <c r="J34" s="57">
        <f t="shared" si="3"/>
        <v>146686</v>
      </c>
      <c r="K34" s="214">
        <f>J34/I34*100</f>
        <v>100</v>
      </c>
      <c r="L34" s="349"/>
    </row>
    <row r="35" spans="1:12" s="71" customFormat="1" ht="11.25">
      <c r="A35" s="63"/>
      <c r="B35" s="63"/>
      <c r="C35" s="64" t="s">
        <v>99</v>
      </c>
      <c r="D35" s="65" t="s">
        <v>100</v>
      </c>
      <c r="E35" s="66">
        <f>E36</f>
        <v>24</v>
      </c>
      <c r="F35" s="66">
        <f>F36</f>
        <v>0</v>
      </c>
      <c r="G35" s="66">
        <f>G36</f>
        <v>0</v>
      </c>
      <c r="H35" s="66">
        <f aca="true" t="shared" si="4" ref="H35:H52">SUM(E35:G35)</f>
        <v>24</v>
      </c>
      <c r="I35" s="219">
        <v>0</v>
      </c>
      <c r="J35" s="93">
        <v>0</v>
      </c>
      <c r="K35" s="220"/>
      <c r="L35" s="349"/>
    </row>
    <row r="36" spans="1:12" s="53" customFormat="1" ht="22.5">
      <c r="A36" s="58"/>
      <c r="B36" s="58"/>
      <c r="C36" s="59" t="s">
        <v>102</v>
      </c>
      <c r="D36" s="60" t="s">
        <v>101</v>
      </c>
      <c r="E36" s="61">
        <v>24</v>
      </c>
      <c r="F36" s="61"/>
      <c r="G36" s="61"/>
      <c r="H36" s="61">
        <f t="shared" si="4"/>
        <v>24</v>
      </c>
      <c r="I36" s="215">
        <v>0</v>
      </c>
      <c r="J36" s="83">
        <v>0</v>
      </c>
      <c r="K36" s="217"/>
      <c r="L36" s="52"/>
    </row>
    <row r="37" spans="1:12" s="71" customFormat="1" ht="11.25">
      <c r="A37" s="63"/>
      <c r="B37" s="63"/>
      <c r="C37" s="64" t="s">
        <v>59</v>
      </c>
      <c r="D37" s="65" t="s">
        <v>60</v>
      </c>
      <c r="E37" s="66">
        <f>E38</f>
        <v>17466</v>
      </c>
      <c r="F37" s="66">
        <f>F38</f>
        <v>0</v>
      </c>
      <c r="G37" s="66">
        <f>G38</f>
        <v>0</v>
      </c>
      <c r="H37" s="66">
        <f t="shared" si="4"/>
        <v>17466</v>
      </c>
      <c r="I37" s="221">
        <v>16973</v>
      </c>
      <c r="J37" s="178">
        <v>16973</v>
      </c>
      <c r="K37" s="222">
        <f>K38</f>
        <v>100</v>
      </c>
      <c r="L37" s="349"/>
    </row>
    <row r="38" spans="1:12" s="71" customFormat="1" ht="11.25">
      <c r="A38" s="63"/>
      <c r="B38" s="63"/>
      <c r="C38" s="64"/>
      <c r="D38" s="60" t="s">
        <v>61</v>
      </c>
      <c r="E38" s="61">
        <v>17466</v>
      </c>
      <c r="F38" s="66"/>
      <c r="G38" s="66"/>
      <c r="H38" s="61">
        <f t="shared" si="4"/>
        <v>17466</v>
      </c>
      <c r="I38" s="223">
        <v>16973</v>
      </c>
      <c r="J38" s="184">
        <v>16973</v>
      </c>
      <c r="K38" s="218">
        <f>J38/I38*100</f>
        <v>100</v>
      </c>
      <c r="L38" s="349"/>
    </row>
    <row r="39" spans="1:12" s="71" customFormat="1" ht="11.25">
      <c r="A39" s="63"/>
      <c r="B39" s="63"/>
      <c r="C39" s="64" t="s">
        <v>62</v>
      </c>
      <c r="D39" s="65" t="s">
        <v>92</v>
      </c>
      <c r="E39" s="61">
        <f>E40+E41+E42</f>
        <v>125044</v>
      </c>
      <c r="F39" s="66">
        <f>F40+F42</f>
        <v>0</v>
      </c>
      <c r="G39" s="66">
        <f>G40+G42</f>
        <v>0</v>
      </c>
      <c r="H39" s="61">
        <f t="shared" si="4"/>
        <v>125044</v>
      </c>
      <c r="I39" s="221">
        <v>125259</v>
      </c>
      <c r="J39" s="93">
        <v>125259</v>
      </c>
      <c r="K39" s="220">
        <f>J39/I39*100</f>
        <v>100</v>
      </c>
      <c r="L39" s="349"/>
    </row>
    <row r="40" spans="1:12" s="71" customFormat="1" ht="11.25">
      <c r="A40" s="63"/>
      <c r="B40" s="63"/>
      <c r="C40" s="64"/>
      <c r="D40" s="60" t="s">
        <v>4</v>
      </c>
      <c r="E40" s="61">
        <v>109772</v>
      </c>
      <c r="F40" s="66"/>
      <c r="G40" s="66"/>
      <c r="H40" s="61">
        <f t="shared" si="4"/>
        <v>109772</v>
      </c>
      <c r="I40" s="215">
        <v>111865</v>
      </c>
      <c r="J40" s="83">
        <v>111865</v>
      </c>
      <c r="K40" s="217">
        <f>J40/I40*100</f>
        <v>100</v>
      </c>
      <c r="L40" s="349"/>
    </row>
    <row r="41" spans="1:12" s="71" customFormat="1" ht="11.25">
      <c r="A41" s="63"/>
      <c r="B41" s="63"/>
      <c r="C41" s="64"/>
      <c r="D41" s="60" t="s">
        <v>103</v>
      </c>
      <c r="E41" s="61">
        <v>789</v>
      </c>
      <c r="F41" s="66"/>
      <c r="G41" s="66"/>
      <c r="H41" s="61">
        <f t="shared" si="4"/>
        <v>789</v>
      </c>
      <c r="I41" s="215">
        <v>374</v>
      </c>
      <c r="J41" s="83">
        <v>374</v>
      </c>
      <c r="K41" s="217">
        <f>J41/I41*100</f>
        <v>100</v>
      </c>
      <c r="L41" s="349"/>
    </row>
    <row r="42" spans="1:12" s="71" customFormat="1" ht="11.25">
      <c r="A42" s="63"/>
      <c r="B42" s="63"/>
      <c r="C42" s="64" t="s">
        <v>98</v>
      </c>
      <c r="D42" s="60" t="s">
        <v>5</v>
      </c>
      <c r="E42" s="61">
        <v>14483</v>
      </c>
      <c r="F42" s="66"/>
      <c r="G42" s="66"/>
      <c r="H42" s="61">
        <f t="shared" si="4"/>
        <v>14483</v>
      </c>
      <c r="I42" s="215">
        <v>13020</v>
      </c>
      <c r="J42" s="83">
        <v>13020</v>
      </c>
      <c r="K42" s="217">
        <f>J42/I42*100</f>
        <v>100</v>
      </c>
      <c r="L42" s="349"/>
    </row>
    <row r="43" spans="1:12" s="71" customFormat="1" ht="11.25">
      <c r="A43" s="63"/>
      <c r="B43" s="63"/>
      <c r="C43" s="64" t="s">
        <v>63</v>
      </c>
      <c r="D43" s="65" t="s">
        <v>64</v>
      </c>
      <c r="E43" s="66">
        <f>E44</f>
        <v>1808</v>
      </c>
      <c r="F43" s="66">
        <f>F44</f>
        <v>0</v>
      </c>
      <c r="G43" s="66">
        <f>G44</f>
        <v>0</v>
      </c>
      <c r="H43" s="66">
        <f t="shared" si="4"/>
        <v>1808</v>
      </c>
      <c r="I43" s="219">
        <v>4454</v>
      </c>
      <c r="J43" s="93">
        <v>4454</v>
      </c>
      <c r="K43" s="220">
        <f>K44</f>
        <v>100</v>
      </c>
      <c r="L43" s="349"/>
    </row>
    <row r="44" spans="1:12" s="71" customFormat="1" ht="11.25">
      <c r="A44" s="63"/>
      <c r="B44" s="63"/>
      <c r="C44" s="64"/>
      <c r="D44" s="60" t="s">
        <v>65</v>
      </c>
      <c r="E44" s="61">
        <v>1808</v>
      </c>
      <c r="F44" s="66"/>
      <c r="G44" s="66"/>
      <c r="H44" s="61">
        <f t="shared" si="4"/>
        <v>1808</v>
      </c>
      <c r="I44" s="215">
        <v>916</v>
      </c>
      <c r="J44" s="83">
        <v>916</v>
      </c>
      <c r="K44" s="217">
        <f aca="true" t="shared" si="5" ref="K44:K54">J44/I44*100</f>
        <v>100</v>
      </c>
      <c r="L44" s="349"/>
    </row>
    <row r="45" spans="1:12" s="71" customFormat="1" ht="11.25">
      <c r="A45" s="63"/>
      <c r="B45" s="63"/>
      <c r="C45" s="64"/>
      <c r="D45" s="60" t="s">
        <v>222</v>
      </c>
      <c r="E45" s="61"/>
      <c r="F45" s="66"/>
      <c r="G45" s="66"/>
      <c r="H45" s="61"/>
      <c r="I45" s="215">
        <v>3538</v>
      </c>
      <c r="J45" s="83">
        <v>3538</v>
      </c>
      <c r="K45" s="217">
        <f t="shared" si="5"/>
        <v>100</v>
      </c>
      <c r="L45" s="349"/>
    </row>
    <row r="46" spans="1:12" s="71" customFormat="1" ht="11.25">
      <c r="A46" s="54" t="s">
        <v>9</v>
      </c>
      <c r="B46" s="54" t="s">
        <v>43</v>
      </c>
      <c r="C46" s="55"/>
      <c r="D46" s="56" t="s">
        <v>44</v>
      </c>
      <c r="E46" s="57">
        <v>8534</v>
      </c>
      <c r="F46" s="57">
        <v>25112</v>
      </c>
      <c r="G46" s="57">
        <v>0</v>
      </c>
      <c r="H46" s="57">
        <f t="shared" si="4"/>
        <v>33646</v>
      </c>
      <c r="I46" s="212">
        <v>140816</v>
      </c>
      <c r="J46" s="57">
        <v>134707</v>
      </c>
      <c r="K46" s="214">
        <f t="shared" si="5"/>
        <v>95.66171457788887</v>
      </c>
      <c r="L46" s="349"/>
    </row>
    <row r="47" spans="1:12" s="179" customFormat="1" ht="22.5">
      <c r="A47" s="177"/>
      <c r="B47" s="177"/>
      <c r="C47" s="180" t="s">
        <v>213</v>
      </c>
      <c r="D47" s="181" t="s">
        <v>274</v>
      </c>
      <c r="E47" s="178"/>
      <c r="F47" s="178"/>
      <c r="G47" s="178"/>
      <c r="H47" s="178"/>
      <c r="I47" s="223">
        <v>85274</v>
      </c>
      <c r="J47" s="184">
        <v>72756</v>
      </c>
      <c r="K47" s="218">
        <f t="shared" si="5"/>
        <v>85.32026174449422</v>
      </c>
      <c r="L47" s="350"/>
    </row>
    <row r="48" spans="1:12" s="133" customFormat="1" ht="22.5">
      <c r="A48" s="58"/>
      <c r="B48" s="63"/>
      <c r="C48" s="59" t="s">
        <v>187</v>
      </c>
      <c r="D48" s="60" t="s">
        <v>189</v>
      </c>
      <c r="E48" s="61"/>
      <c r="F48" s="61">
        <v>14326</v>
      </c>
      <c r="G48" s="61"/>
      <c r="H48" s="61">
        <f>SUM(E48:G48)</f>
        <v>14326</v>
      </c>
      <c r="I48" s="215">
        <v>13652</v>
      </c>
      <c r="J48" s="83">
        <v>14297</v>
      </c>
      <c r="K48" s="218">
        <f t="shared" si="5"/>
        <v>104.72458247875768</v>
      </c>
      <c r="L48" s="351"/>
    </row>
    <row r="49" spans="1:12" s="133" customFormat="1" ht="11.25">
      <c r="A49" s="58"/>
      <c r="B49" s="63"/>
      <c r="C49" s="59" t="s">
        <v>188</v>
      </c>
      <c r="D49" s="60" t="s">
        <v>190</v>
      </c>
      <c r="E49" s="61">
        <v>1177</v>
      </c>
      <c r="F49" s="61">
        <v>2899</v>
      </c>
      <c r="G49" s="61"/>
      <c r="H49" s="61">
        <f>SUM(E49:G49)</f>
        <v>4076</v>
      </c>
      <c r="I49" s="215">
        <v>27058</v>
      </c>
      <c r="J49" s="83">
        <v>26481</v>
      </c>
      <c r="K49" s="218">
        <f t="shared" si="5"/>
        <v>97.86754379481116</v>
      </c>
      <c r="L49" s="351"/>
    </row>
    <row r="50" spans="1:12" s="71" customFormat="1" ht="11.25">
      <c r="A50" s="58"/>
      <c r="B50" s="58"/>
      <c r="C50" s="59" t="s">
        <v>45</v>
      </c>
      <c r="D50" s="60" t="s">
        <v>46</v>
      </c>
      <c r="E50" s="61">
        <v>3000</v>
      </c>
      <c r="F50" s="61"/>
      <c r="G50" s="61"/>
      <c r="H50" s="61">
        <f t="shared" si="4"/>
        <v>3000</v>
      </c>
      <c r="I50" s="215">
        <v>1875</v>
      </c>
      <c r="J50" s="83">
        <v>1875</v>
      </c>
      <c r="K50" s="218">
        <f t="shared" si="5"/>
        <v>100</v>
      </c>
      <c r="L50" s="349"/>
    </row>
    <row r="51" spans="1:12" s="71" customFormat="1" ht="11.25">
      <c r="A51" s="58"/>
      <c r="B51" s="58"/>
      <c r="C51" s="59" t="s">
        <v>181</v>
      </c>
      <c r="D51" s="60" t="s">
        <v>228</v>
      </c>
      <c r="E51" s="61"/>
      <c r="F51" s="61"/>
      <c r="G51" s="61"/>
      <c r="H51" s="61"/>
      <c r="I51" s="215">
        <v>713</v>
      </c>
      <c r="J51" s="83">
        <v>593</v>
      </c>
      <c r="K51" s="218">
        <f t="shared" si="5"/>
        <v>83.16970546984572</v>
      </c>
      <c r="L51" s="349"/>
    </row>
    <row r="52" spans="1:12" s="71" customFormat="1" ht="11.25">
      <c r="A52" s="54" t="s">
        <v>10</v>
      </c>
      <c r="B52" s="54" t="s">
        <v>47</v>
      </c>
      <c r="C52" s="55"/>
      <c r="D52" s="56" t="s">
        <v>48</v>
      </c>
      <c r="E52" s="67"/>
      <c r="F52" s="67"/>
      <c r="G52" s="67"/>
      <c r="H52" s="57">
        <f t="shared" si="4"/>
        <v>0</v>
      </c>
      <c r="I52" s="212">
        <v>2517</v>
      </c>
      <c r="J52" s="57">
        <f>J53+J54</f>
        <v>2517</v>
      </c>
      <c r="K52" s="214">
        <f t="shared" si="5"/>
        <v>100</v>
      </c>
      <c r="L52" s="349"/>
    </row>
    <row r="53" spans="1:12" s="72" customFormat="1" ht="22.5">
      <c r="A53" s="224"/>
      <c r="B53" s="58"/>
      <c r="C53" s="59" t="s">
        <v>191</v>
      </c>
      <c r="D53" s="60" t="s">
        <v>192</v>
      </c>
      <c r="E53" s="61"/>
      <c r="F53" s="61"/>
      <c r="G53" s="61"/>
      <c r="H53" s="61"/>
      <c r="I53" s="223">
        <v>517</v>
      </c>
      <c r="J53" s="184">
        <v>517</v>
      </c>
      <c r="K53" s="218">
        <f t="shared" si="5"/>
        <v>100</v>
      </c>
      <c r="L53" s="352"/>
    </row>
    <row r="54" spans="1:12" s="72" customFormat="1" ht="11.25">
      <c r="A54" s="224"/>
      <c r="B54" s="58"/>
      <c r="C54" s="59"/>
      <c r="D54" s="60" t="s">
        <v>223</v>
      </c>
      <c r="E54" s="61"/>
      <c r="F54" s="61"/>
      <c r="G54" s="61"/>
      <c r="H54" s="61"/>
      <c r="I54" s="223">
        <v>2000</v>
      </c>
      <c r="J54" s="184">
        <v>2000</v>
      </c>
      <c r="K54" s="218">
        <f t="shared" si="5"/>
        <v>100</v>
      </c>
      <c r="L54" s="352"/>
    </row>
    <row r="55" spans="1:12" s="71" customFormat="1" ht="11.25">
      <c r="A55" s="54" t="s">
        <v>20</v>
      </c>
      <c r="B55" s="54" t="s">
        <v>49</v>
      </c>
      <c r="C55" s="55"/>
      <c r="D55" s="56" t="s">
        <v>50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/>
      <c r="K55" s="57"/>
      <c r="L55" s="349"/>
    </row>
    <row r="56" spans="1:12" s="71" customFormat="1" ht="11.25">
      <c r="A56" s="54" t="s">
        <v>11</v>
      </c>
      <c r="B56" s="54" t="s">
        <v>51</v>
      </c>
      <c r="C56" s="55"/>
      <c r="D56" s="56" t="s">
        <v>52</v>
      </c>
      <c r="E56" s="57">
        <f>E57+E58</f>
        <v>0</v>
      </c>
      <c r="F56" s="57">
        <f>F57+F58</f>
        <v>613</v>
      </c>
      <c r="G56" s="57">
        <f>G57+G58</f>
        <v>0</v>
      </c>
      <c r="H56" s="57">
        <f>H57+H58</f>
        <v>613</v>
      </c>
      <c r="I56" s="212">
        <v>12312</v>
      </c>
      <c r="J56" s="57">
        <f>SUM(J57:J58)</f>
        <v>12090</v>
      </c>
      <c r="K56" s="214">
        <f aca="true" t="shared" si="6" ref="K56:K63">J56/I56*100</f>
        <v>98.19688109161794</v>
      </c>
      <c r="L56" s="349"/>
    </row>
    <row r="57" spans="1:12" s="71" customFormat="1" ht="11.25">
      <c r="A57" s="58"/>
      <c r="B57" s="58"/>
      <c r="C57" s="59" t="s">
        <v>93</v>
      </c>
      <c r="D57" s="60" t="s">
        <v>94</v>
      </c>
      <c r="E57" s="61"/>
      <c r="F57" s="61">
        <v>613</v>
      </c>
      <c r="G57" s="61"/>
      <c r="H57" s="61">
        <f>SUM(E57:G57)</f>
        <v>613</v>
      </c>
      <c r="I57" s="223">
        <v>613</v>
      </c>
      <c r="J57" s="83">
        <v>391</v>
      </c>
      <c r="K57" s="217">
        <f t="shared" si="6"/>
        <v>63.78466557911908</v>
      </c>
      <c r="L57" s="349"/>
    </row>
    <row r="58" spans="1:12" s="71" customFormat="1" ht="11.25">
      <c r="A58" s="58"/>
      <c r="B58" s="58"/>
      <c r="C58" s="59" t="s">
        <v>53</v>
      </c>
      <c r="D58" s="60" t="s">
        <v>54</v>
      </c>
      <c r="E58" s="61"/>
      <c r="F58" s="61"/>
      <c r="G58" s="61"/>
      <c r="H58" s="61">
        <f>SUM(E58:G58)</f>
        <v>0</v>
      </c>
      <c r="I58" s="223">
        <v>11699</v>
      </c>
      <c r="J58" s="83">
        <v>11699</v>
      </c>
      <c r="K58" s="217">
        <f t="shared" si="6"/>
        <v>100</v>
      </c>
      <c r="L58" s="349"/>
    </row>
    <row r="59" spans="1:12" s="71" customFormat="1" ht="11.25">
      <c r="A59" s="58"/>
      <c r="B59" s="58"/>
      <c r="C59" s="59"/>
      <c r="D59" s="60" t="s">
        <v>275</v>
      </c>
      <c r="E59" s="61"/>
      <c r="F59" s="61"/>
      <c r="G59" s="61"/>
      <c r="H59" s="61"/>
      <c r="I59" s="223">
        <v>11589</v>
      </c>
      <c r="J59" s="83">
        <v>11589</v>
      </c>
      <c r="K59" s="217">
        <f t="shared" si="6"/>
        <v>100</v>
      </c>
      <c r="L59" s="349"/>
    </row>
    <row r="60" spans="1:12" s="71" customFormat="1" ht="11.25">
      <c r="A60" s="58"/>
      <c r="B60" s="58"/>
      <c r="C60" s="59"/>
      <c r="D60" s="60" t="s">
        <v>229</v>
      </c>
      <c r="E60" s="61"/>
      <c r="F60" s="61"/>
      <c r="G60" s="61"/>
      <c r="H60" s="61"/>
      <c r="I60" s="223">
        <v>110</v>
      </c>
      <c r="J60" s="83">
        <v>110</v>
      </c>
      <c r="K60" s="217">
        <f t="shared" si="6"/>
        <v>100</v>
      </c>
      <c r="L60" s="349"/>
    </row>
    <row r="61" spans="1:12" s="71" customFormat="1" ht="11.25">
      <c r="A61" s="54" t="s">
        <v>12</v>
      </c>
      <c r="B61" s="54" t="s">
        <v>55</v>
      </c>
      <c r="C61" s="55"/>
      <c r="D61" s="56" t="s">
        <v>56</v>
      </c>
      <c r="E61" s="57">
        <f>E62</f>
        <v>371379</v>
      </c>
      <c r="F61" s="57"/>
      <c r="G61" s="57">
        <f>G62</f>
        <v>0</v>
      </c>
      <c r="H61" s="57">
        <f>SUM(E61:G61)</f>
        <v>371379</v>
      </c>
      <c r="I61" s="212">
        <v>443970</v>
      </c>
      <c r="J61" s="57">
        <f>SUM(J62:J64)</f>
        <v>2370905</v>
      </c>
      <c r="K61" s="214">
        <f t="shared" si="6"/>
        <v>534.0236952947271</v>
      </c>
      <c r="L61" s="349"/>
    </row>
    <row r="62" spans="1:12" s="72" customFormat="1" ht="22.5">
      <c r="A62" s="58"/>
      <c r="B62" s="58"/>
      <c r="C62" s="59" t="s">
        <v>57</v>
      </c>
      <c r="D62" s="60" t="s">
        <v>58</v>
      </c>
      <c r="E62" s="61">
        <v>371379</v>
      </c>
      <c r="F62" s="61"/>
      <c r="G62" s="61"/>
      <c r="H62" s="61">
        <f>SUM(E62:G62)</f>
        <v>371379</v>
      </c>
      <c r="I62" s="215">
        <v>443970</v>
      </c>
      <c r="J62" s="61">
        <v>443970</v>
      </c>
      <c r="K62" s="225">
        <f t="shared" si="6"/>
        <v>100</v>
      </c>
      <c r="L62" s="352"/>
    </row>
    <row r="63" spans="1:12" s="53" customFormat="1" ht="11.25">
      <c r="A63" s="58"/>
      <c r="B63" s="58"/>
      <c r="C63" s="59" t="s">
        <v>290</v>
      </c>
      <c r="D63" s="60" t="s">
        <v>291</v>
      </c>
      <c r="E63" s="61"/>
      <c r="F63" s="61"/>
      <c r="G63" s="61"/>
      <c r="H63" s="61"/>
      <c r="I63" s="215">
        <v>1150000</v>
      </c>
      <c r="J63" s="61">
        <v>1915900</v>
      </c>
      <c r="K63" s="225">
        <f t="shared" si="6"/>
        <v>166.6</v>
      </c>
      <c r="L63" s="52"/>
    </row>
    <row r="64" spans="1:12" s="9" customFormat="1" ht="15">
      <c r="A64" s="58"/>
      <c r="B64" s="58"/>
      <c r="C64" s="59" t="s">
        <v>292</v>
      </c>
      <c r="D64" s="60" t="s">
        <v>298</v>
      </c>
      <c r="E64" s="61"/>
      <c r="F64" s="61"/>
      <c r="G64" s="61"/>
      <c r="H64" s="61"/>
      <c r="I64" s="215"/>
      <c r="J64" s="61">
        <v>11035</v>
      </c>
      <c r="K64" s="225"/>
      <c r="L64" s="37"/>
    </row>
    <row r="65" spans="1:12" s="9" customFormat="1" ht="15">
      <c r="A65" s="54"/>
      <c r="B65" s="54"/>
      <c r="C65" s="55"/>
      <c r="D65" s="56" t="s">
        <v>13</v>
      </c>
      <c r="E65" s="57">
        <f>E6+E22+E34+E46+E52+E55+E56+E61</f>
        <v>876612</v>
      </c>
      <c r="F65" s="57">
        <f>F6+F22+F34+F46+F52+F55+F56+F61</f>
        <v>87450</v>
      </c>
      <c r="G65" s="57">
        <f>G6+G22+G34+G46+G52+G55+G56+G61</f>
        <v>0</v>
      </c>
      <c r="H65" s="57">
        <f>SUM(E65:G65)</f>
        <v>964062</v>
      </c>
      <c r="I65" s="212">
        <f>I6+I22+I34+I46+I52+I55+I56+I61</f>
        <v>2039119</v>
      </c>
      <c r="J65" s="57">
        <f>J6+J22+J34+J46+J52+J55+J56+J61</f>
        <v>3902898</v>
      </c>
      <c r="K65" s="214">
        <f>J65/I65*100</f>
        <v>191.40118845442566</v>
      </c>
      <c r="L65" s="37"/>
    </row>
    <row r="66" spans="1:12" s="53" customFormat="1" ht="15">
      <c r="A66" s="20"/>
      <c r="B66" s="20"/>
      <c r="C66" s="20"/>
      <c r="D66" s="22"/>
      <c r="E66" s="45"/>
      <c r="F66" s="45"/>
      <c r="G66" s="45"/>
      <c r="H66" s="45"/>
      <c r="I66" s="226"/>
      <c r="J66" s="236"/>
      <c r="K66" s="353"/>
      <c r="L66" s="52"/>
    </row>
    <row r="67" spans="1:12" s="53" customFormat="1" ht="15">
      <c r="A67" s="498" t="s">
        <v>115</v>
      </c>
      <c r="B67" s="498"/>
      <c r="C67" s="498"/>
      <c r="D67" s="498"/>
      <c r="E67" s="498"/>
      <c r="F67" s="498"/>
      <c r="G67" s="498"/>
      <c r="H67" s="498"/>
      <c r="I67" s="37"/>
      <c r="J67" s="354"/>
      <c r="K67" s="353"/>
      <c r="L67" s="52"/>
    </row>
    <row r="68" spans="1:12" s="53" customFormat="1" ht="45">
      <c r="A68" s="50" t="s">
        <v>18</v>
      </c>
      <c r="B68" s="50" t="s">
        <v>19</v>
      </c>
      <c r="C68" s="50" t="s">
        <v>16</v>
      </c>
      <c r="D68" s="50" t="s">
        <v>17</v>
      </c>
      <c r="E68" s="51" t="s">
        <v>284</v>
      </c>
      <c r="F68" s="51" t="s">
        <v>285</v>
      </c>
      <c r="G68" s="51" t="s">
        <v>286</v>
      </c>
      <c r="H68" s="51" t="s">
        <v>263</v>
      </c>
      <c r="I68" s="209" t="s">
        <v>302</v>
      </c>
      <c r="J68" s="227" t="s">
        <v>288</v>
      </c>
      <c r="K68" s="228" t="s">
        <v>289</v>
      </c>
      <c r="L68" s="52"/>
    </row>
    <row r="69" spans="1:12" s="53" customFormat="1" ht="22.5">
      <c r="A69" s="63" t="s">
        <v>6</v>
      </c>
      <c r="B69" s="63" t="s">
        <v>35</v>
      </c>
      <c r="C69" s="64"/>
      <c r="D69" s="65" t="s">
        <v>36</v>
      </c>
      <c r="E69" s="66">
        <f>E70</f>
        <v>3000</v>
      </c>
      <c r="F69" s="66">
        <f>F70</f>
        <v>0</v>
      </c>
      <c r="G69" s="66">
        <f>G70</f>
        <v>0</v>
      </c>
      <c r="H69" s="66">
        <f>SUM(E69:G69)</f>
        <v>3000</v>
      </c>
      <c r="I69" s="219">
        <v>3033</v>
      </c>
      <c r="J69" s="93">
        <v>3033</v>
      </c>
      <c r="K69" s="93">
        <f>K70</f>
        <v>100</v>
      </c>
      <c r="L69" s="52"/>
    </row>
    <row r="70" spans="1:12" s="53" customFormat="1" ht="22.5">
      <c r="A70" s="58"/>
      <c r="B70" s="58"/>
      <c r="C70" s="59" t="s">
        <v>66</v>
      </c>
      <c r="D70" s="60" t="s">
        <v>67</v>
      </c>
      <c r="E70" s="61">
        <v>3000</v>
      </c>
      <c r="F70" s="61"/>
      <c r="G70" s="61"/>
      <c r="H70" s="61">
        <f>SUM(E70:G70)</f>
        <v>3000</v>
      </c>
      <c r="I70" s="215">
        <v>3033</v>
      </c>
      <c r="J70" s="83">
        <v>3033</v>
      </c>
      <c r="K70" s="83">
        <f>J70/I70*100</f>
        <v>100</v>
      </c>
      <c r="L70" s="52"/>
    </row>
    <row r="71" spans="1:12" s="53" customFormat="1" ht="11.25">
      <c r="A71" s="54" t="s">
        <v>9</v>
      </c>
      <c r="B71" s="54" t="s">
        <v>43</v>
      </c>
      <c r="C71" s="55"/>
      <c r="D71" s="229" t="s">
        <v>44</v>
      </c>
      <c r="E71" s="230"/>
      <c r="F71" s="230"/>
      <c r="G71" s="230"/>
      <c r="H71" s="230"/>
      <c r="I71" s="231">
        <v>2001</v>
      </c>
      <c r="J71" s="230">
        <f>SUM(J72:J76)</f>
        <v>2001</v>
      </c>
      <c r="K71" s="230">
        <f>J71/I71*100</f>
        <v>100</v>
      </c>
      <c r="L71" s="52"/>
    </row>
    <row r="72" spans="1:12" s="53" customFormat="1" ht="11.25">
      <c r="A72" s="58"/>
      <c r="B72" s="58"/>
      <c r="C72" s="59" t="s">
        <v>213</v>
      </c>
      <c r="D72" s="60" t="s">
        <v>214</v>
      </c>
      <c r="E72" s="61"/>
      <c r="F72" s="61"/>
      <c r="G72" s="61"/>
      <c r="H72" s="61"/>
      <c r="I72" s="215">
        <v>30</v>
      </c>
      <c r="J72" s="83">
        <v>30</v>
      </c>
      <c r="K72" s="83">
        <f>J72/I72*100</f>
        <v>100</v>
      </c>
      <c r="L72" s="52"/>
    </row>
    <row r="73" spans="1:12" s="53" customFormat="1" ht="22.5">
      <c r="A73" s="58"/>
      <c r="B73" s="58"/>
      <c r="C73" s="59" t="s">
        <v>276</v>
      </c>
      <c r="D73" s="60" t="s">
        <v>277</v>
      </c>
      <c r="E73" s="61"/>
      <c r="F73" s="61"/>
      <c r="G73" s="61"/>
      <c r="H73" s="61"/>
      <c r="I73" s="215">
        <v>1847</v>
      </c>
      <c r="J73" s="83">
        <v>1847</v>
      </c>
      <c r="K73" s="83">
        <f>J73/I73*100</f>
        <v>100</v>
      </c>
      <c r="L73" s="52"/>
    </row>
    <row r="74" spans="1:12" s="53" customFormat="1" ht="11.25">
      <c r="A74" s="58"/>
      <c r="B74" s="58"/>
      <c r="C74" s="59" t="s">
        <v>45</v>
      </c>
      <c r="D74" s="60" t="s">
        <v>46</v>
      </c>
      <c r="E74" s="61"/>
      <c r="F74" s="61"/>
      <c r="G74" s="61"/>
      <c r="H74" s="61"/>
      <c r="I74" s="215">
        <v>0</v>
      </c>
      <c r="J74" s="83"/>
      <c r="K74" s="83"/>
      <c r="L74" s="52"/>
    </row>
    <row r="75" spans="1:12" s="53" customFormat="1" ht="11.25">
      <c r="A75" s="58"/>
      <c r="B75" s="58"/>
      <c r="C75" s="59" t="s">
        <v>181</v>
      </c>
      <c r="D75" s="60" t="s">
        <v>182</v>
      </c>
      <c r="E75" s="61"/>
      <c r="F75" s="61"/>
      <c r="G75" s="61"/>
      <c r="H75" s="61"/>
      <c r="I75" s="215">
        <v>92</v>
      </c>
      <c r="J75" s="83">
        <v>92</v>
      </c>
      <c r="K75" s="83">
        <f>J75/I75*100</f>
        <v>100</v>
      </c>
      <c r="L75" s="52"/>
    </row>
    <row r="76" spans="1:12" s="53" customFormat="1" ht="11.25">
      <c r="A76" s="58"/>
      <c r="B76" s="58"/>
      <c r="C76" s="59" t="s">
        <v>215</v>
      </c>
      <c r="D76" s="60" t="s">
        <v>216</v>
      </c>
      <c r="E76" s="61"/>
      <c r="F76" s="61"/>
      <c r="G76" s="61"/>
      <c r="H76" s="61"/>
      <c r="I76" s="215">
        <v>32</v>
      </c>
      <c r="J76" s="83">
        <v>32</v>
      </c>
      <c r="K76" s="83">
        <f>J76/I76*100</f>
        <v>100</v>
      </c>
      <c r="L76" s="52"/>
    </row>
    <row r="77" spans="1:12" s="53" customFormat="1" ht="11.25">
      <c r="A77" s="232" t="s">
        <v>12</v>
      </c>
      <c r="B77" s="232" t="s">
        <v>55</v>
      </c>
      <c r="C77" s="233"/>
      <c r="D77" s="229" t="s">
        <v>56</v>
      </c>
      <c r="E77" s="234">
        <f>E78</f>
        <v>0</v>
      </c>
      <c r="F77" s="234"/>
      <c r="G77" s="234">
        <f>G78</f>
        <v>0</v>
      </c>
      <c r="H77" s="234">
        <f>SUM(E77:G77)</f>
        <v>0</v>
      </c>
      <c r="I77" s="235">
        <v>9949</v>
      </c>
      <c r="J77" s="234">
        <f>J78</f>
        <v>9949</v>
      </c>
      <c r="K77" s="234">
        <f>K78</f>
        <v>100</v>
      </c>
      <c r="L77" s="52"/>
    </row>
    <row r="78" spans="1:11" ht="22.5">
      <c r="A78" s="58"/>
      <c r="B78" s="58"/>
      <c r="C78" s="59" t="s">
        <v>57</v>
      </c>
      <c r="D78" s="60" t="s">
        <v>58</v>
      </c>
      <c r="E78" s="61"/>
      <c r="F78" s="61"/>
      <c r="G78" s="61"/>
      <c r="H78" s="61">
        <f>SUM(E78:G78)</f>
        <v>0</v>
      </c>
      <c r="I78" s="215">
        <v>9949</v>
      </c>
      <c r="J78" s="83">
        <v>9949</v>
      </c>
      <c r="K78" s="83">
        <f>J78/I78*100</f>
        <v>100</v>
      </c>
    </row>
    <row r="79" spans="1:11" ht="12.75">
      <c r="A79" s="54"/>
      <c r="B79" s="54"/>
      <c r="C79" s="55"/>
      <c r="D79" s="56" t="s">
        <v>13</v>
      </c>
      <c r="E79" s="57">
        <f>E69+E77</f>
        <v>3000</v>
      </c>
      <c r="F79" s="57">
        <f>F69+F77</f>
        <v>0</v>
      </c>
      <c r="G79" s="57">
        <f>G69+G77</f>
        <v>0</v>
      </c>
      <c r="H79" s="57">
        <f>SUM(E79:G79)</f>
        <v>3000</v>
      </c>
      <c r="I79" s="212">
        <f>I69+I71+I77</f>
        <v>14983</v>
      </c>
      <c r="J79" s="212">
        <f>J69+J71+J77</f>
        <v>14983</v>
      </c>
      <c r="K79" s="57">
        <f>J79/I79*100</f>
        <v>100</v>
      </c>
    </row>
    <row r="80" spans="1:11" ht="15">
      <c r="A80" s="113"/>
      <c r="B80" s="113"/>
      <c r="C80" s="113"/>
      <c r="D80" s="19"/>
      <c r="E80" s="236"/>
      <c r="F80" s="236"/>
      <c r="G80" s="236"/>
      <c r="H80" s="236"/>
      <c r="I80" s="237"/>
      <c r="J80" s="355"/>
      <c r="K80" s="356"/>
    </row>
    <row r="81" spans="1:11" ht="12.75">
      <c r="A81" s="498" t="s">
        <v>108</v>
      </c>
      <c r="B81" s="498"/>
      <c r="C81" s="498"/>
      <c r="D81" s="498"/>
      <c r="E81" s="498"/>
      <c r="F81" s="498"/>
      <c r="G81" s="498"/>
      <c r="H81" s="498"/>
      <c r="I81" s="7"/>
      <c r="J81" s="137"/>
      <c r="K81" s="356"/>
    </row>
    <row r="82" spans="1:11" ht="45">
      <c r="A82" s="50" t="s">
        <v>18</v>
      </c>
      <c r="B82" s="50" t="s">
        <v>19</v>
      </c>
      <c r="C82" s="50" t="s">
        <v>16</v>
      </c>
      <c r="D82" s="50" t="s">
        <v>17</v>
      </c>
      <c r="E82" s="51" t="s">
        <v>299</v>
      </c>
      <c r="F82" s="51" t="s">
        <v>300</v>
      </c>
      <c r="G82" s="51" t="s">
        <v>301</v>
      </c>
      <c r="H82" s="51" t="s">
        <v>263</v>
      </c>
      <c r="I82" s="209" t="s">
        <v>303</v>
      </c>
      <c r="J82" s="238" t="s">
        <v>288</v>
      </c>
      <c r="K82" s="228" t="s">
        <v>289</v>
      </c>
    </row>
    <row r="83" spans="1:11" ht="12.75">
      <c r="A83" s="63" t="s">
        <v>9</v>
      </c>
      <c r="B83" s="63" t="s">
        <v>43</v>
      </c>
      <c r="C83" s="64"/>
      <c r="D83" s="65" t="s">
        <v>44</v>
      </c>
      <c r="E83" s="66">
        <f>SUM(E84:E86)</f>
        <v>90049</v>
      </c>
      <c r="F83" s="66">
        <f>SUM(F84:F86)</f>
        <v>4882</v>
      </c>
      <c r="G83" s="66">
        <f>SUM(G84:G86)</f>
        <v>0</v>
      </c>
      <c r="H83" s="66">
        <f aca="true" t="shared" si="7" ref="H83:H89">SUM(E83:G83)</f>
        <v>94931</v>
      </c>
      <c r="I83" s="239">
        <v>144153</v>
      </c>
      <c r="J83" s="240">
        <v>139083</v>
      </c>
      <c r="K83" s="220">
        <f>J83/I83*100</f>
        <v>96.4829035816112</v>
      </c>
    </row>
    <row r="84" spans="1:11" ht="12.75">
      <c r="A84" s="63"/>
      <c r="B84" s="63"/>
      <c r="C84" s="59" t="s">
        <v>217</v>
      </c>
      <c r="D84" s="60" t="s">
        <v>218</v>
      </c>
      <c r="E84" s="66"/>
      <c r="F84" s="66">
        <v>500</v>
      </c>
      <c r="G84" s="66"/>
      <c r="H84" s="66">
        <f t="shared" si="7"/>
        <v>500</v>
      </c>
      <c r="I84" s="239">
        <v>500</v>
      </c>
      <c r="J84" s="240">
        <v>310</v>
      </c>
      <c r="K84" s="220">
        <f aca="true" t="shared" si="8" ref="K84:K89">J84/I84*100</f>
        <v>62</v>
      </c>
    </row>
    <row r="85" spans="1:11" ht="12.75">
      <c r="A85" s="63"/>
      <c r="B85" s="63"/>
      <c r="C85" s="59" t="s">
        <v>418</v>
      </c>
      <c r="D85" s="60" t="s">
        <v>219</v>
      </c>
      <c r="E85" s="66">
        <v>70905</v>
      </c>
      <c r="F85" s="66">
        <v>3909</v>
      </c>
      <c r="G85" s="66"/>
      <c r="H85" s="66">
        <f t="shared" si="7"/>
        <v>74814</v>
      </c>
      <c r="I85" s="239">
        <v>114740</v>
      </c>
      <c r="J85" s="240">
        <v>111271</v>
      </c>
      <c r="K85" s="220">
        <f t="shared" si="8"/>
        <v>96.97664284469235</v>
      </c>
    </row>
    <row r="86" spans="1:11" ht="12.75">
      <c r="A86" s="63"/>
      <c r="B86" s="63"/>
      <c r="C86" s="59" t="s">
        <v>188</v>
      </c>
      <c r="D86" s="60" t="s">
        <v>220</v>
      </c>
      <c r="E86" s="66">
        <v>19144</v>
      </c>
      <c r="F86" s="66">
        <v>473</v>
      </c>
      <c r="G86" s="66"/>
      <c r="H86" s="66">
        <f t="shared" si="7"/>
        <v>19617</v>
      </c>
      <c r="I86" s="239">
        <v>28913</v>
      </c>
      <c r="J86" s="240">
        <v>27500</v>
      </c>
      <c r="K86" s="220">
        <f t="shared" si="8"/>
        <v>95.11292498184207</v>
      </c>
    </row>
    <row r="87" spans="1:11" ht="12.75">
      <c r="A87" s="63"/>
      <c r="B87" s="63"/>
      <c r="C87" s="59" t="s">
        <v>45</v>
      </c>
      <c r="D87" s="60" t="s">
        <v>46</v>
      </c>
      <c r="E87" s="66">
        <v>0</v>
      </c>
      <c r="F87" s="66">
        <v>60</v>
      </c>
      <c r="G87" s="66">
        <v>0</v>
      </c>
      <c r="H87" s="66">
        <f t="shared" si="7"/>
        <v>60</v>
      </c>
      <c r="I87" s="239">
        <v>60</v>
      </c>
      <c r="J87" s="240">
        <v>2</v>
      </c>
      <c r="K87" s="220">
        <f t="shared" si="8"/>
        <v>3.3333333333333335</v>
      </c>
    </row>
    <row r="88" spans="1:11" ht="12.75">
      <c r="A88" s="63" t="s">
        <v>12</v>
      </c>
      <c r="B88" s="63" t="s">
        <v>55</v>
      </c>
      <c r="C88" s="64"/>
      <c r="D88" s="65" t="s">
        <v>56</v>
      </c>
      <c r="E88" s="66">
        <f>E89</f>
        <v>0</v>
      </c>
      <c r="F88" s="66">
        <v>0</v>
      </c>
      <c r="G88" s="66">
        <f>G89</f>
        <v>0</v>
      </c>
      <c r="H88" s="66">
        <f t="shared" si="7"/>
        <v>0</v>
      </c>
      <c r="I88" s="239">
        <v>1419</v>
      </c>
      <c r="J88" s="240">
        <v>1418</v>
      </c>
      <c r="K88" s="220">
        <f t="shared" si="8"/>
        <v>99.92952783650459</v>
      </c>
    </row>
    <row r="89" spans="1:11" ht="22.5">
      <c r="A89" s="58"/>
      <c r="B89" s="58"/>
      <c r="C89" s="59" t="s">
        <v>57</v>
      </c>
      <c r="D89" s="60" t="s">
        <v>58</v>
      </c>
      <c r="E89" s="61"/>
      <c r="F89" s="61"/>
      <c r="G89" s="61"/>
      <c r="H89" s="61">
        <f t="shared" si="7"/>
        <v>0</v>
      </c>
      <c r="I89" s="241">
        <v>1419</v>
      </c>
      <c r="J89" s="216">
        <v>1418</v>
      </c>
      <c r="K89" s="220">
        <f t="shared" si="8"/>
        <v>99.92952783650459</v>
      </c>
    </row>
    <row r="90" spans="1:11" ht="12.75">
      <c r="A90" s="54"/>
      <c r="B90" s="54"/>
      <c r="C90" s="55"/>
      <c r="D90" s="56" t="s">
        <v>13</v>
      </c>
      <c r="E90" s="57">
        <f aca="true" t="shared" si="9" ref="E90:J90">E83+E88</f>
        <v>90049</v>
      </c>
      <c r="F90" s="57">
        <f t="shared" si="9"/>
        <v>4882</v>
      </c>
      <c r="G90" s="57">
        <f t="shared" si="9"/>
        <v>0</v>
      </c>
      <c r="H90" s="57">
        <f t="shared" si="9"/>
        <v>94931</v>
      </c>
      <c r="I90" s="212">
        <f t="shared" si="9"/>
        <v>145572</v>
      </c>
      <c r="J90" s="57">
        <f t="shared" si="9"/>
        <v>140501</v>
      </c>
      <c r="K90" s="357">
        <f>J90/I90*100</f>
        <v>96.51650042590609</v>
      </c>
    </row>
    <row r="91" spans="1:11" ht="15">
      <c r="A91" s="113"/>
      <c r="B91" s="113"/>
      <c r="C91" s="113"/>
      <c r="D91" s="19"/>
      <c r="E91" s="236"/>
      <c r="F91" s="236"/>
      <c r="G91" s="236"/>
      <c r="H91" s="236"/>
      <c r="I91" s="237"/>
      <c r="J91" s="137"/>
      <c r="K91" s="358"/>
    </row>
    <row r="92" spans="1:12" s="40" customFormat="1" ht="12.75">
      <c r="A92" s="498" t="s">
        <v>116</v>
      </c>
      <c r="B92" s="498"/>
      <c r="C92" s="498"/>
      <c r="D92" s="498"/>
      <c r="E92" s="498"/>
      <c r="F92" s="498"/>
      <c r="G92" s="498"/>
      <c r="H92" s="498"/>
      <c r="I92" s="7"/>
      <c r="J92" s="137"/>
      <c r="K92" s="358"/>
      <c r="L92" s="359"/>
    </row>
    <row r="93" spans="1:12" s="40" customFormat="1" ht="45">
      <c r="A93" s="50" t="s">
        <v>18</v>
      </c>
      <c r="B93" s="50" t="s">
        <v>19</v>
      </c>
      <c r="C93" s="50" t="s">
        <v>16</v>
      </c>
      <c r="D93" s="50" t="s">
        <v>17</v>
      </c>
      <c r="E93" s="51" t="s">
        <v>284</v>
      </c>
      <c r="F93" s="51" t="s">
        <v>285</v>
      </c>
      <c r="G93" s="51" t="s">
        <v>286</v>
      </c>
      <c r="H93" s="51" t="s">
        <v>263</v>
      </c>
      <c r="I93" s="209" t="s">
        <v>303</v>
      </c>
      <c r="J93" s="227" t="s">
        <v>288</v>
      </c>
      <c r="K93" s="228" t="s">
        <v>289</v>
      </c>
      <c r="L93" s="359"/>
    </row>
    <row r="94" spans="1:11" ht="22.5">
      <c r="A94" s="63" t="s">
        <v>6</v>
      </c>
      <c r="B94" s="155" t="s">
        <v>35</v>
      </c>
      <c r="C94" s="155"/>
      <c r="D94" s="155" t="s">
        <v>36</v>
      </c>
      <c r="E94" s="154"/>
      <c r="F94" s="154"/>
      <c r="G94" s="154"/>
      <c r="H94" s="154"/>
      <c r="I94" s="242">
        <v>611</v>
      </c>
      <c r="J94" s="178">
        <v>448</v>
      </c>
      <c r="K94" s="360">
        <f>J94/I94*100</f>
        <v>73.32242225859247</v>
      </c>
    </row>
    <row r="95" spans="1:11" ht="22.5">
      <c r="A95" s="63"/>
      <c r="B95" s="153"/>
      <c r="C95" s="153" t="s">
        <v>66</v>
      </c>
      <c r="D95" s="153" t="s">
        <v>67</v>
      </c>
      <c r="E95" s="47"/>
      <c r="F95" s="47"/>
      <c r="G95" s="47"/>
      <c r="H95" s="47"/>
      <c r="I95" s="242">
        <v>611</v>
      </c>
      <c r="J95" s="178">
        <v>448</v>
      </c>
      <c r="K95" s="360">
        <f aca="true" t="shared" si="10" ref="K95:K100">J95/I95*100</f>
        <v>73.32242225859247</v>
      </c>
    </row>
    <row r="96" spans="1:11" ht="12.75">
      <c r="A96" s="63" t="s">
        <v>9</v>
      </c>
      <c r="B96" s="63" t="s">
        <v>43</v>
      </c>
      <c r="C96" s="64"/>
      <c r="D96" s="65" t="s">
        <v>44</v>
      </c>
      <c r="E96" s="61">
        <f>E97+E98</f>
        <v>3044</v>
      </c>
      <c r="F96" s="61">
        <f>F97+F98</f>
        <v>0</v>
      </c>
      <c r="G96" s="61">
        <f>G97+G98</f>
        <v>0</v>
      </c>
      <c r="H96" s="61">
        <f>H97+H98</f>
        <v>3044</v>
      </c>
      <c r="I96" s="61">
        <f>I97+I98</f>
        <v>3044</v>
      </c>
      <c r="J96" s="61">
        <v>1861</v>
      </c>
      <c r="K96" s="360">
        <f t="shared" si="10"/>
        <v>61.13666228646518</v>
      </c>
    </row>
    <row r="97" spans="1:11" ht="12.75">
      <c r="A97" s="63"/>
      <c r="B97" s="63"/>
      <c r="C97" s="59" t="s">
        <v>213</v>
      </c>
      <c r="D97" s="60" t="s">
        <v>219</v>
      </c>
      <c r="E97" s="61">
        <v>2004</v>
      </c>
      <c r="F97" s="61"/>
      <c r="G97" s="61"/>
      <c r="H97" s="61">
        <f>SUM(E97:G97)</f>
        <v>2004</v>
      </c>
      <c r="I97" s="219">
        <v>2004</v>
      </c>
      <c r="J97" s="93">
        <v>1500</v>
      </c>
      <c r="K97" s="360">
        <f t="shared" si="10"/>
        <v>74.8502994011976</v>
      </c>
    </row>
    <row r="98" spans="1:11" ht="12.75">
      <c r="A98" s="63"/>
      <c r="B98" s="63"/>
      <c r="C98" s="59" t="s">
        <v>225</v>
      </c>
      <c r="D98" s="60" t="s">
        <v>226</v>
      </c>
      <c r="E98" s="61">
        <v>1040</v>
      </c>
      <c r="F98" s="61"/>
      <c r="G98" s="61"/>
      <c r="H98" s="61">
        <f>SUM(E98:G98)</f>
        <v>1040</v>
      </c>
      <c r="I98" s="219">
        <v>1040</v>
      </c>
      <c r="J98" s="93">
        <v>360</v>
      </c>
      <c r="K98" s="360">
        <f t="shared" si="10"/>
        <v>34.61538461538461</v>
      </c>
    </row>
    <row r="99" spans="1:11" ht="12.75">
      <c r="A99" s="63" t="s">
        <v>12</v>
      </c>
      <c r="B99" s="63" t="s">
        <v>55</v>
      </c>
      <c r="C99" s="64"/>
      <c r="D99" s="65" t="s">
        <v>56</v>
      </c>
      <c r="E99" s="61">
        <v>974</v>
      </c>
      <c r="F99" s="61"/>
      <c r="G99" s="61">
        <f>G100</f>
        <v>0</v>
      </c>
      <c r="H99" s="61">
        <f>SUM(E99:G99)</f>
        <v>974</v>
      </c>
      <c r="I99" s="219">
        <v>804</v>
      </c>
      <c r="J99" s="93">
        <v>805</v>
      </c>
      <c r="K99" s="360">
        <f t="shared" si="10"/>
        <v>100.12437810945273</v>
      </c>
    </row>
    <row r="100" spans="1:11" ht="22.5">
      <c r="A100" s="58"/>
      <c r="B100" s="58"/>
      <c r="C100" s="59" t="s">
        <v>57</v>
      </c>
      <c r="D100" s="60" t="s">
        <v>58</v>
      </c>
      <c r="E100" s="61">
        <v>974</v>
      </c>
      <c r="F100" s="61"/>
      <c r="G100" s="61"/>
      <c r="H100" s="61">
        <f>SUM(E100:G100)</f>
        <v>974</v>
      </c>
      <c r="I100" s="219">
        <v>804</v>
      </c>
      <c r="J100" s="93">
        <v>805</v>
      </c>
      <c r="K100" s="360">
        <f t="shared" si="10"/>
        <v>100.12437810945273</v>
      </c>
    </row>
    <row r="101" spans="1:11" ht="12.75">
      <c r="A101" s="54"/>
      <c r="B101" s="54"/>
      <c r="C101" s="55"/>
      <c r="D101" s="56" t="s">
        <v>13</v>
      </c>
      <c r="E101" s="57">
        <f>E96+E99</f>
        <v>4018</v>
      </c>
      <c r="F101" s="57">
        <f>F96+F99</f>
        <v>0</v>
      </c>
      <c r="G101" s="57">
        <f>G96+G99</f>
        <v>0</v>
      </c>
      <c r="H101" s="57">
        <f>H96+H99</f>
        <v>4018</v>
      </c>
      <c r="I101" s="57">
        <f>I96+I99+I94</f>
        <v>4459</v>
      </c>
      <c r="J101" s="57">
        <f>J96+J99+J94</f>
        <v>3114</v>
      </c>
      <c r="K101" s="357">
        <f>J101/I101*100</f>
        <v>69.83628616281678</v>
      </c>
    </row>
    <row r="102" spans="1:11" ht="15">
      <c r="A102" s="113"/>
      <c r="B102" s="113"/>
      <c r="C102" s="113"/>
      <c r="D102" s="19"/>
      <c r="E102" s="236"/>
      <c r="F102" s="236"/>
      <c r="G102" s="236"/>
      <c r="H102" s="236"/>
      <c r="I102" s="237"/>
      <c r="J102" s="137"/>
      <c r="K102" s="358"/>
    </row>
    <row r="103" spans="1:11" ht="25.5">
      <c r="A103" s="74"/>
      <c r="B103" s="75" t="s">
        <v>35</v>
      </c>
      <c r="C103" s="74"/>
      <c r="D103" s="361" t="s">
        <v>36</v>
      </c>
      <c r="E103" s="87">
        <f>E6+E69</f>
        <v>355357</v>
      </c>
      <c r="F103" s="87">
        <f>F6+F69</f>
        <v>0</v>
      </c>
      <c r="G103" s="87">
        <f>G6+G69</f>
        <v>0</v>
      </c>
      <c r="H103" s="87">
        <f aca="true" t="shared" si="11" ref="H103:H110">SUM(E103:G103)</f>
        <v>355357</v>
      </c>
      <c r="I103" s="362">
        <f>I6+I94+I69</f>
        <v>538677</v>
      </c>
      <c r="J103" s="362">
        <f>J6+J94+J69</f>
        <v>538471</v>
      </c>
      <c r="K103" s="363">
        <f>J103/I103*100</f>
        <v>99.96175815934224</v>
      </c>
    </row>
    <row r="104" spans="1:11" ht="25.5">
      <c r="A104" s="74"/>
      <c r="B104" s="75" t="s">
        <v>38</v>
      </c>
      <c r="C104" s="74"/>
      <c r="D104" s="361" t="s">
        <v>37</v>
      </c>
      <c r="E104" s="87">
        <f>E22</f>
        <v>0</v>
      </c>
      <c r="F104" s="87">
        <f>F22</f>
        <v>61725</v>
      </c>
      <c r="G104" s="87">
        <f>G22</f>
        <v>0</v>
      </c>
      <c r="H104" s="87">
        <f t="shared" si="11"/>
        <v>61725</v>
      </c>
      <c r="I104" s="362">
        <f>I22</f>
        <v>757785</v>
      </c>
      <c r="J104" s="90">
        <f>J22</f>
        <v>701003</v>
      </c>
      <c r="K104" s="363">
        <f>J104/I104*100</f>
        <v>92.50684560924273</v>
      </c>
    </row>
    <row r="105" spans="1:11" ht="12.75">
      <c r="A105" s="74"/>
      <c r="B105" s="75" t="s">
        <v>41</v>
      </c>
      <c r="C105" s="74"/>
      <c r="D105" s="361" t="s">
        <v>42</v>
      </c>
      <c r="E105" s="87">
        <f>E34</f>
        <v>144342</v>
      </c>
      <c r="F105" s="87">
        <f>F34</f>
        <v>0</v>
      </c>
      <c r="G105" s="87">
        <f>G34</f>
        <v>0</v>
      </c>
      <c r="H105" s="87">
        <f t="shared" si="11"/>
        <v>144342</v>
      </c>
      <c r="I105" s="362">
        <f>I34</f>
        <v>146686</v>
      </c>
      <c r="J105" s="90">
        <f>J34</f>
        <v>146686</v>
      </c>
      <c r="K105" s="363">
        <f>J105/I105*100</f>
        <v>100</v>
      </c>
    </row>
    <row r="106" spans="1:11" ht="12.75">
      <c r="A106" s="74"/>
      <c r="B106" s="75" t="s">
        <v>43</v>
      </c>
      <c r="C106" s="74"/>
      <c r="D106" s="361" t="s">
        <v>44</v>
      </c>
      <c r="E106" s="87">
        <f>E46+E83+E96</f>
        <v>101627</v>
      </c>
      <c r="F106" s="87">
        <f>F46+F83+F96</f>
        <v>29994</v>
      </c>
      <c r="G106" s="87">
        <f>G46+G83+G96</f>
        <v>0</v>
      </c>
      <c r="H106" s="87">
        <f t="shared" si="11"/>
        <v>131621</v>
      </c>
      <c r="I106" s="362">
        <f>I46+I71+I83+I96</f>
        <v>290014</v>
      </c>
      <c r="J106" s="362">
        <f>J46+J71+J83+J96</f>
        <v>277652</v>
      </c>
      <c r="K106" s="363"/>
    </row>
    <row r="107" spans="1:11" ht="12.75">
      <c r="A107" s="74"/>
      <c r="B107" s="75" t="s">
        <v>47</v>
      </c>
      <c r="C107" s="74"/>
      <c r="D107" s="361" t="s">
        <v>48</v>
      </c>
      <c r="E107" s="87">
        <f>E52</f>
        <v>0</v>
      </c>
      <c r="F107" s="87">
        <f>F52</f>
        <v>0</v>
      </c>
      <c r="G107" s="87">
        <f>G52</f>
        <v>0</v>
      </c>
      <c r="H107" s="87">
        <f t="shared" si="11"/>
        <v>0</v>
      </c>
      <c r="I107" s="362">
        <f>I52</f>
        <v>2517</v>
      </c>
      <c r="J107" s="90">
        <f>J52</f>
        <v>2517</v>
      </c>
      <c r="K107" s="363">
        <f>J107/I107*100</f>
        <v>100</v>
      </c>
    </row>
    <row r="108" spans="1:11" ht="12.75">
      <c r="A108" s="74"/>
      <c r="B108" s="75" t="s">
        <v>49</v>
      </c>
      <c r="C108" s="74"/>
      <c r="D108" s="361" t="s">
        <v>50</v>
      </c>
      <c r="E108" s="87">
        <f aca="true" t="shared" si="12" ref="E108:G109">E55</f>
        <v>0</v>
      </c>
      <c r="F108" s="87">
        <f t="shared" si="12"/>
        <v>0</v>
      </c>
      <c r="G108" s="87">
        <f t="shared" si="12"/>
        <v>0</v>
      </c>
      <c r="H108" s="87">
        <f t="shared" si="11"/>
        <v>0</v>
      </c>
      <c r="I108" s="362">
        <f>I55</f>
        <v>0</v>
      </c>
      <c r="J108" s="362">
        <f>J55</f>
        <v>0</v>
      </c>
      <c r="K108" s="363"/>
    </row>
    <row r="109" spans="1:11" ht="25.5">
      <c r="A109" s="74"/>
      <c r="B109" s="75" t="s">
        <v>51</v>
      </c>
      <c r="C109" s="74"/>
      <c r="D109" s="361" t="s">
        <v>52</v>
      </c>
      <c r="E109" s="87">
        <f t="shared" si="12"/>
        <v>0</v>
      </c>
      <c r="F109" s="87">
        <f t="shared" si="12"/>
        <v>613</v>
      </c>
      <c r="G109" s="87">
        <f t="shared" si="12"/>
        <v>0</v>
      </c>
      <c r="H109" s="87">
        <f t="shared" si="11"/>
        <v>613</v>
      </c>
      <c r="I109" s="362">
        <f>I56</f>
        <v>12312</v>
      </c>
      <c r="J109" s="362">
        <f>J56</f>
        <v>12090</v>
      </c>
      <c r="K109" s="363">
        <f>J109/I109*100</f>
        <v>98.19688109161794</v>
      </c>
    </row>
    <row r="110" spans="1:11" ht="12.75">
      <c r="A110" s="74"/>
      <c r="B110" s="75" t="s">
        <v>55</v>
      </c>
      <c r="C110" s="74"/>
      <c r="D110" s="361" t="s">
        <v>56</v>
      </c>
      <c r="E110" s="87">
        <f>E61+E77+E88+E99</f>
        <v>372353</v>
      </c>
      <c r="F110" s="87">
        <f>F61+F77+F88+F99</f>
        <v>0</v>
      </c>
      <c r="G110" s="87">
        <f>G61+G77+G88+G99</f>
        <v>0</v>
      </c>
      <c r="H110" s="87">
        <f t="shared" si="11"/>
        <v>372353</v>
      </c>
      <c r="I110" s="362">
        <f>I61+I77+I88+I99</f>
        <v>456142</v>
      </c>
      <c r="J110" s="90">
        <f>J61+J77+J88+J99</f>
        <v>2383077</v>
      </c>
      <c r="K110" s="363">
        <f>J110/I110*100</f>
        <v>522.4419150176918</v>
      </c>
    </row>
    <row r="111" spans="1:11" ht="12.75">
      <c r="A111" s="76"/>
      <c r="B111" s="49"/>
      <c r="C111" s="76"/>
      <c r="D111" s="361" t="s">
        <v>117</v>
      </c>
      <c r="E111" s="87">
        <f aca="true" t="shared" si="13" ref="E111:J111">SUM(E103:E110)</f>
        <v>973679</v>
      </c>
      <c r="F111" s="87">
        <f t="shared" si="13"/>
        <v>92332</v>
      </c>
      <c r="G111" s="87">
        <f t="shared" si="13"/>
        <v>0</v>
      </c>
      <c r="H111" s="87">
        <f t="shared" si="13"/>
        <v>1066011</v>
      </c>
      <c r="I111" s="362">
        <f t="shared" si="13"/>
        <v>2204133</v>
      </c>
      <c r="J111" s="90">
        <f t="shared" si="13"/>
        <v>4061496</v>
      </c>
      <c r="K111" s="363">
        <f>J111/I111*100</f>
        <v>184.26728332636915</v>
      </c>
    </row>
    <row r="112" spans="5:11" ht="15">
      <c r="E112" s="37"/>
      <c r="F112" s="37"/>
      <c r="G112" s="37"/>
      <c r="H112" s="37"/>
      <c r="I112" s="7"/>
      <c r="J112" s="7"/>
      <c r="K112" s="7"/>
    </row>
  </sheetData>
  <sheetProtection/>
  <mergeCells count="7">
    <mergeCell ref="A67:H67"/>
    <mergeCell ref="A81:H81"/>
    <mergeCell ref="A92:H92"/>
    <mergeCell ref="A1:K1"/>
    <mergeCell ref="A2:K2"/>
    <mergeCell ref="A4:H4"/>
    <mergeCell ref="A3:H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4" r:id="rId1"/>
  <headerFooter alignWithMargins="0">
    <oddHeader>&amp;L1/a melléklet a 2/2015. (II.20.) önk. rendelethez ezer Ft
&amp;R2. melléklet a 8/2016. (V.20.) önk. rendelethez ezer Ft
</oddHeader>
    <oddFooter>&amp;C2
</oddFooter>
  </headerFooter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zoomScalePageLayoutView="85" workbookViewId="0" topLeftCell="A10">
      <selection activeCell="M21" sqref="M21"/>
    </sheetView>
  </sheetViews>
  <sheetFormatPr defaultColWidth="9.140625" defaultRowHeight="12.75"/>
  <cols>
    <col min="1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5.28125" style="0" customWidth="1"/>
    <col min="10" max="10" width="13.140625" style="0" customWidth="1"/>
    <col min="11" max="12" width="11.8515625" style="0" customWidth="1"/>
  </cols>
  <sheetData>
    <row r="1" spans="1:12" ht="15.75">
      <c r="A1" s="506" t="s">
        <v>135</v>
      </c>
      <c r="B1" s="506"/>
      <c r="C1" s="506"/>
      <c r="D1" s="506"/>
      <c r="E1" s="506"/>
      <c r="F1" s="506"/>
      <c r="G1" s="506"/>
      <c r="H1" s="506"/>
      <c r="I1" s="506"/>
      <c r="J1" s="506"/>
      <c r="K1" s="207"/>
      <c r="L1" s="207"/>
    </row>
    <row r="2" spans="1:12" ht="15.75">
      <c r="A2" s="507" t="s">
        <v>134</v>
      </c>
      <c r="B2" s="507"/>
      <c r="C2" s="507"/>
      <c r="D2" s="507"/>
      <c r="E2" s="507"/>
      <c r="F2" s="507"/>
      <c r="G2" s="507"/>
      <c r="H2" s="507"/>
      <c r="I2" s="507"/>
      <c r="J2" s="507"/>
      <c r="K2" s="208"/>
      <c r="L2" s="266"/>
    </row>
    <row r="3" spans="1:12" s="7" customFormat="1" ht="90">
      <c r="A3" s="196" t="s">
        <v>294</v>
      </c>
      <c r="B3" s="196" t="s">
        <v>295</v>
      </c>
      <c r="C3" s="196"/>
      <c r="D3" s="196" t="s">
        <v>17</v>
      </c>
      <c r="E3" s="197" t="s">
        <v>284</v>
      </c>
      <c r="F3" s="197" t="s">
        <v>285</v>
      </c>
      <c r="G3" s="197" t="s">
        <v>286</v>
      </c>
      <c r="H3" s="197" t="s">
        <v>263</v>
      </c>
      <c r="I3" s="197" t="s">
        <v>287</v>
      </c>
      <c r="J3" s="197" t="s">
        <v>288</v>
      </c>
      <c r="K3" s="198" t="s">
        <v>289</v>
      </c>
      <c r="L3" s="432" t="s">
        <v>468</v>
      </c>
    </row>
    <row r="4" spans="1:12" ht="15">
      <c r="A4" s="104" t="s">
        <v>6</v>
      </c>
      <c r="B4" s="104"/>
      <c r="C4" s="104"/>
      <c r="D4" s="104" t="s">
        <v>14</v>
      </c>
      <c r="E4" s="105">
        <f>E5+E6+E7+E8+E9</f>
        <v>738462</v>
      </c>
      <c r="F4" s="105">
        <f>F5+F6+F7+F8+F9</f>
        <v>189321</v>
      </c>
      <c r="G4" s="105">
        <f>G5+G6+G7+G8+G9</f>
        <v>0</v>
      </c>
      <c r="H4" s="105">
        <f>H5+H6+H7+H8+H9</f>
        <v>927783</v>
      </c>
      <c r="I4" s="199">
        <v>1452065</v>
      </c>
      <c r="J4" s="199">
        <f>J5+J6+J7+J8+J9</f>
        <v>1017248</v>
      </c>
      <c r="K4" s="200">
        <f>J4/I4</f>
        <v>0.7005526612100698</v>
      </c>
      <c r="L4" s="203">
        <f>(J4/$J$23)*100</f>
        <v>28.18915660981253</v>
      </c>
    </row>
    <row r="5" spans="1:12" ht="15">
      <c r="A5" s="1"/>
      <c r="B5" s="6" t="s">
        <v>70</v>
      </c>
      <c r="C5" s="6"/>
      <c r="D5" s="18" t="s">
        <v>3</v>
      </c>
      <c r="E5" s="2">
        <v>114097</v>
      </c>
      <c r="F5" s="2">
        <v>52709</v>
      </c>
      <c r="G5" s="2"/>
      <c r="H5" s="32">
        <f>SUM(E5:G5)</f>
        <v>166806</v>
      </c>
      <c r="I5" s="140">
        <v>327070</v>
      </c>
      <c r="J5" s="140">
        <v>299369</v>
      </c>
      <c r="K5" s="202">
        <f aca="true" t="shared" si="0" ref="K5:K23">J5/I5</f>
        <v>0.915305592075091</v>
      </c>
      <c r="L5" s="433">
        <f aca="true" t="shared" si="1" ref="L5:L23">(J5/$J$23)*100</f>
        <v>8.295872417663116</v>
      </c>
    </row>
    <row r="6" spans="1:12" ht="25.5">
      <c r="A6" s="1"/>
      <c r="B6" s="6" t="s">
        <v>72</v>
      </c>
      <c r="C6" s="6"/>
      <c r="D6" s="18" t="s">
        <v>71</v>
      </c>
      <c r="E6" s="2">
        <v>31226</v>
      </c>
      <c r="F6" s="2">
        <v>16282</v>
      </c>
      <c r="G6" s="2"/>
      <c r="H6" s="32">
        <f>SUM(E6:G6)</f>
        <v>47508</v>
      </c>
      <c r="I6" s="140">
        <v>72368</v>
      </c>
      <c r="J6" s="140">
        <v>66096</v>
      </c>
      <c r="K6" s="202">
        <f t="shared" si="0"/>
        <v>0.9133318593853637</v>
      </c>
      <c r="L6" s="433">
        <f t="shared" si="1"/>
        <v>1.8315990744461226</v>
      </c>
    </row>
    <row r="7" spans="1:12" ht="15">
      <c r="A7" s="1"/>
      <c r="B7" s="6" t="s">
        <v>73</v>
      </c>
      <c r="C7" s="6"/>
      <c r="D7" s="18" t="s">
        <v>0</v>
      </c>
      <c r="E7" s="2">
        <v>155298</v>
      </c>
      <c r="F7" s="2">
        <v>38042</v>
      </c>
      <c r="G7" s="2"/>
      <c r="H7" s="32">
        <f>SUM(E7:G7)</f>
        <v>193340</v>
      </c>
      <c r="I7" s="140">
        <v>377380</v>
      </c>
      <c r="J7" s="140">
        <v>360899</v>
      </c>
      <c r="K7" s="202">
        <f t="shared" si="0"/>
        <v>0.9563278393131591</v>
      </c>
      <c r="L7" s="433">
        <f t="shared" si="1"/>
        <v>10.000942180593851</v>
      </c>
    </row>
    <row r="8" spans="1:12" ht="15">
      <c r="A8" s="1"/>
      <c r="B8" s="6" t="s">
        <v>74</v>
      </c>
      <c r="C8" s="6"/>
      <c r="D8" s="19" t="s">
        <v>79</v>
      </c>
      <c r="E8" s="2">
        <v>19770</v>
      </c>
      <c r="F8" s="2"/>
      <c r="G8" s="2"/>
      <c r="H8" s="32">
        <f>SUM(E8:G8)</f>
        <v>19770</v>
      </c>
      <c r="I8" s="140">
        <v>23420</v>
      </c>
      <c r="J8" s="140">
        <v>22350</v>
      </c>
      <c r="K8" s="202">
        <f t="shared" si="0"/>
        <v>0.9543125533731853</v>
      </c>
      <c r="L8" s="433">
        <f t="shared" si="1"/>
        <v>0.6193451844872736</v>
      </c>
    </row>
    <row r="9" spans="1:12" ht="15">
      <c r="A9" s="1"/>
      <c r="B9" s="6" t="s">
        <v>75</v>
      </c>
      <c r="C9" s="6"/>
      <c r="D9" s="18" t="s">
        <v>80</v>
      </c>
      <c r="E9" s="2">
        <v>418071</v>
      </c>
      <c r="F9" s="2">
        <v>82288</v>
      </c>
      <c r="G9" s="2"/>
      <c r="H9" s="32">
        <f>SUM(E9:G9)</f>
        <v>500359</v>
      </c>
      <c r="I9" s="140">
        <v>651827</v>
      </c>
      <c r="J9" s="140">
        <f>J10+J11+J12</f>
        <v>268534</v>
      </c>
      <c r="K9" s="202">
        <f t="shared" si="0"/>
        <v>0.4119712745866618</v>
      </c>
      <c r="L9" s="433">
        <f t="shared" si="1"/>
        <v>7.441397752622171</v>
      </c>
    </row>
    <row r="10" spans="1:12" s="31" customFormat="1" ht="24" customHeight="1">
      <c r="A10" s="113"/>
      <c r="B10" s="79"/>
      <c r="C10" s="79" t="s">
        <v>194</v>
      </c>
      <c r="D10" s="19" t="s">
        <v>195</v>
      </c>
      <c r="E10" s="140"/>
      <c r="F10" s="140"/>
      <c r="G10" s="140"/>
      <c r="H10" s="33"/>
      <c r="I10" s="140">
        <v>3416</v>
      </c>
      <c r="J10" s="140">
        <v>3416</v>
      </c>
      <c r="K10" s="202">
        <f t="shared" si="0"/>
        <v>1</v>
      </c>
      <c r="L10" s="433">
        <f t="shared" si="1"/>
        <v>0.09466143848807726</v>
      </c>
    </row>
    <row r="11" spans="1:12" s="31" customFormat="1" ht="37.5" customHeight="1">
      <c r="A11" s="113"/>
      <c r="B11" s="79"/>
      <c r="C11" s="79" t="s">
        <v>82</v>
      </c>
      <c r="D11" s="19" t="s">
        <v>81</v>
      </c>
      <c r="E11" s="140">
        <v>159361</v>
      </c>
      <c r="F11" s="140"/>
      <c r="G11" s="140"/>
      <c r="H11" s="33">
        <f>SUM(E11:G11)</f>
        <v>159361</v>
      </c>
      <c r="I11" s="140">
        <v>275146</v>
      </c>
      <c r="J11" s="140">
        <v>252321</v>
      </c>
      <c r="K11" s="202">
        <f t="shared" si="0"/>
        <v>0.9170440420722089</v>
      </c>
      <c r="L11" s="433">
        <f t="shared" si="1"/>
        <v>6.992116165324982</v>
      </c>
    </row>
    <row r="12" spans="1:12" s="31" customFormat="1" ht="41.25" customHeight="1">
      <c r="A12" s="113"/>
      <c r="B12" s="79"/>
      <c r="C12" s="79" t="s">
        <v>84</v>
      </c>
      <c r="D12" s="19" t="s">
        <v>83</v>
      </c>
      <c r="E12" s="140">
        <v>1081</v>
      </c>
      <c r="F12" s="140">
        <v>8150</v>
      </c>
      <c r="G12" s="140"/>
      <c r="H12" s="33">
        <f>SUM(E12:G12)</f>
        <v>9231</v>
      </c>
      <c r="I12" s="140">
        <v>14790</v>
      </c>
      <c r="J12" s="140">
        <v>12797</v>
      </c>
      <c r="K12" s="202">
        <f t="shared" si="0"/>
        <v>0.8652467883705206</v>
      </c>
      <c r="L12" s="433">
        <f t="shared" si="1"/>
        <v>0.35462014880911147</v>
      </c>
    </row>
    <row r="13" spans="1:12" s="31" customFormat="1" ht="25.5" customHeight="1">
      <c r="A13" s="113"/>
      <c r="B13" s="79"/>
      <c r="C13" s="79" t="s">
        <v>85</v>
      </c>
      <c r="D13" s="19" t="s">
        <v>86</v>
      </c>
      <c r="E13" s="140">
        <v>257629</v>
      </c>
      <c r="F13" s="140">
        <v>74138</v>
      </c>
      <c r="G13" s="140"/>
      <c r="H13" s="33">
        <f>SUM(E13:G13)</f>
        <v>331767</v>
      </c>
      <c r="I13" s="140">
        <v>358475</v>
      </c>
      <c r="J13" s="140"/>
      <c r="K13" s="202"/>
      <c r="L13" s="433">
        <f t="shared" si="1"/>
        <v>0</v>
      </c>
    </row>
    <row r="14" spans="1:12" ht="15">
      <c r="A14" s="104" t="s">
        <v>7</v>
      </c>
      <c r="B14" s="106"/>
      <c r="C14" s="106"/>
      <c r="D14" s="107" t="s">
        <v>1</v>
      </c>
      <c r="E14" s="105">
        <f>E15+E17+E18</f>
        <v>127626</v>
      </c>
      <c r="F14" s="105">
        <f>F15+F17+F18</f>
        <v>10602</v>
      </c>
      <c r="G14" s="105">
        <f>G15+G17+G18</f>
        <v>0</v>
      </c>
      <c r="H14" s="105">
        <f>H15+H17+H18</f>
        <v>138228</v>
      </c>
      <c r="I14" s="203">
        <v>742203</v>
      </c>
      <c r="J14" s="203">
        <f>J15+J16+J17+J18</f>
        <v>665397</v>
      </c>
      <c r="K14" s="200">
        <f t="shared" si="0"/>
        <v>0.8965161822304679</v>
      </c>
      <c r="L14" s="203">
        <f t="shared" si="1"/>
        <v>18.438945311958765</v>
      </c>
    </row>
    <row r="15" spans="1:12" ht="15">
      <c r="A15" s="1"/>
      <c r="B15" s="6" t="s">
        <v>76</v>
      </c>
      <c r="C15" s="6"/>
      <c r="D15" s="18" t="s">
        <v>87</v>
      </c>
      <c r="E15" s="2">
        <v>15493</v>
      </c>
      <c r="F15" s="2">
        <v>3102</v>
      </c>
      <c r="G15" s="2"/>
      <c r="H15" s="32">
        <f>SUM(E15:G15)</f>
        <v>18595</v>
      </c>
      <c r="I15" s="140">
        <v>220537</v>
      </c>
      <c r="J15" s="204">
        <v>201099</v>
      </c>
      <c r="K15" s="205">
        <f t="shared" si="0"/>
        <v>0.9118605948208237</v>
      </c>
      <c r="L15" s="433">
        <f t="shared" si="1"/>
        <v>5.572693389494686</v>
      </c>
    </row>
    <row r="16" spans="1:12" s="31" customFormat="1" ht="25.5">
      <c r="A16" s="30"/>
      <c r="B16" s="48"/>
      <c r="C16" s="48"/>
      <c r="D16" s="19" t="s">
        <v>278</v>
      </c>
      <c r="E16" s="162"/>
      <c r="F16" s="162"/>
      <c r="G16" s="162"/>
      <c r="H16" s="32"/>
      <c r="I16" s="140">
        <v>400</v>
      </c>
      <c r="J16" s="140">
        <v>400</v>
      </c>
      <c r="K16" s="202">
        <f t="shared" si="0"/>
        <v>1</v>
      </c>
      <c r="L16" s="433">
        <f t="shared" si="1"/>
        <v>0.011084477574716306</v>
      </c>
    </row>
    <row r="17" spans="1:12" ht="15">
      <c r="A17" s="1"/>
      <c r="B17" s="6" t="s">
        <v>77</v>
      </c>
      <c r="C17" s="6"/>
      <c r="D17" s="18" t="s">
        <v>21</v>
      </c>
      <c r="E17" s="2"/>
      <c r="F17" s="2">
        <v>7500</v>
      </c>
      <c r="G17" s="2"/>
      <c r="H17" s="32">
        <f>SUM(E17:G17)</f>
        <v>7500</v>
      </c>
      <c r="I17" s="140">
        <v>99577</v>
      </c>
      <c r="J17" s="140">
        <v>99575</v>
      </c>
      <c r="K17" s="202">
        <f t="shared" si="0"/>
        <v>0.9999799150406218</v>
      </c>
      <c r="L17" s="433">
        <f t="shared" si="1"/>
        <v>2.7593421362559405</v>
      </c>
    </row>
    <row r="18" spans="1:12" ht="15">
      <c r="A18" s="1"/>
      <c r="B18" s="6" t="s">
        <v>78</v>
      </c>
      <c r="C18" s="6"/>
      <c r="D18" s="18" t="s">
        <v>88</v>
      </c>
      <c r="E18" s="2">
        <f>E19</f>
        <v>112133</v>
      </c>
      <c r="F18" s="2"/>
      <c r="G18" s="2"/>
      <c r="H18" s="32">
        <f>SUM(E18:G18)</f>
        <v>112133</v>
      </c>
      <c r="I18" s="140">
        <v>421689</v>
      </c>
      <c r="J18" s="140">
        <v>364323</v>
      </c>
      <c r="K18" s="202">
        <f t="shared" si="0"/>
        <v>0.8639613554064726</v>
      </c>
      <c r="L18" s="433">
        <f t="shared" si="1"/>
        <v>10.095825308633422</v>
      </c>
    </row>
    <row r="19" spans="1:12" ht="25.5">
      <c r="A19" s="1"/>
      <c r="B19" s="6"/>
      <c r="C19" s="6"/>
      <c r="D19" s="18" t="s">
        <v>128</v>
      </c>
      <c r="E19" s="2">
        <v>112133</v>
      </c>
      <c r="F19" s="2"/>
      <c r="G19" s="2"/>
      <c r="H19" s="32">
        <f>SUM(E19:G19)</f>
        <v>112133</v>
      </c>
      <c r="I19" s="140">
        <v>421598</v>
      </c>
      <c r="J19" s="140">
        <v>363889</v>
      </c>
      <c r="K19" s="202">
        <f t="shared" si="0"/>
        <v>0.8631184208653742</v>
      </c>
      <c r="L19" s="433">
        <f t="shared" si="1"/>
        <v>10.083798650464855</v>
      </c>
    </row>
    <row r="20" spans="1:12" ht="15">
      <c r="A20" s="108" t="s">
        <v>8</v>
      </c>
      <c r="B20" s="109"/>
      <c r="C20" s="109"/>
      <c r="D20" s="107" t="s">
        <v>126</v>
      </c>
      <c r="E20" s="110">
        <f>+E21</f>
        <v>0</v>
      </c>
      <c r="F20" s="110">
        <f>+F21</f>
        <v>0</v>
      </c>
      <c r="G20" s="110">
        <f>+G21</f>
        <v>0</v>
      </c>
      <c r="H20" s="110">
        <f>+H21</f>
        <v>0</v>
      </c>
      <c r="I20" s="199">
        <v>9865</v>
      </c>
      <c r="J20" s="203">
        <f>J21+J22</f>
        <v>1926005</v>
      </c>
      <c r="K20" s="200">
        <f t="shared" si="0"/>
        <v>195.23618854536238</v>
      </c>
      <c r="L20" s="203">
        <f t="shared" si="1"/>
        <v>53.371898078228696</v>
      </c>
    </row>
    <row r="21" spans="1:12" ht="25.5">
      <c r="A21" s="1"/>
      <c r="B21" s="6"/>
      <c r="C21" s="6"/>
      <c r="D21" s="18" t="s">
        <v>205</v>
      </c>
      <c r="E21" s="2">
        <v>0</v>
      </c>
      <c r="F21" s="2"/>
      <c r="G21" s="2"/>
      <c r="H21" s="32">
        <f>SUM(E21:G21)</f>
        <v>0</v>
      </c>
      <c r="I21" s="140">
        <v>9865</v>
      </c>
      <c r="J21" s="140">
        <v>9865</v>
      </c>
      <c r="K21" s="202">
        <f t="shared" si="0"/>
        <v>1</v>
      </c>
      <c r="L21" s="433">
        <f t="shared" si="1"/>
        <v>0.2733709281864409</v>
      </c>
    </row>
    <row r="22" spans="1:12" ht="25.5">
      <c r="A22" s="113"/>
      <c r="B22" s="79" t="s">
        <v>296</v>
      </c>
      <c r="C22" s="201"/>
      <c r="D22" s="19" t="s">
        <v>420</v>
      </c>
      <c r="E22" s="140"/>
      <c r="F22" s="140"/>
      <c r="G22" s="140"/>
      <c r="H22" s="33"/>
      <c r="I22" s="140">
        <v>0</v>
      </c>
      <c r="J22" s="140">
        <v>1916140</v>
      </c>
      <c r="K22" s="202"/>
      <c r="L22" s="433">
        <f t="shared" si="1"/>
        <v>53.098527150042266</v>
      </c>
    </row>
    <row r="23" spans="1:12" s="10" customFormat="1" ht="15.75">
      <c r="A23" s="505" t="s">
        <v>2</v>
      </c>
      <c r="B23" s="505"/>
      <c r="C23" s="505"/>
      <c r="D23" s="505"/>
      <c r="E23" s="28">
        <f aca="true" t="shared" si="2" ref="E23:J23">E4+E14+E20</f>
        <v>866088</v>
      </c>
      <c r="F23" s="28">
        <f t="shared" si="2"/>
        <v>199923</v>
      </c>
      <c r="G23" s="28">
        <f t="shared" si="2"/>
        <v>0</v>
      </c>
      <c r="H23" s="28">
        <f t="shared" si="2"/>
        <v>1066011</v>
      </c>
      <c r="I23" s="28">
        <f t="shared" si="2"/>
        <v>2204133</v>
      </c>
      <c r="J23" s="28">
        <f t="shared" si="2"/>
        <v>3608650</v>
      </c>
      <c r="K23" s="206">
        <f t="shared" si="0"/>
        <v>1.6372197140553677</v>
      </c>
      <c r="L23" s="203">
        <f t="shared" si="1"/>
        <v>100</v>
      </c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A23:D23"/>
    <mergeCell ref="A1:J1"/>
    <mergeCell ref="A2:J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  <headerFooter alignWithMargins="0">
    <oddHeader>&amp;L2 melléklet a 2/2015. (II.20.) önk.rendelethez ezer Ft&amp;R3. melléklet a 8/2016. (V.20.) önk. rendelethez ezer Ft
</oddHeader>
    <oddFooter>&amp;C3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91"/>
  <sheetViews>
    <sheetView workbookViewId="0" topLeftCell="A80">
      <selection activeCell="D94" sqref="D94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97" customWidth="1"/>
    <col min="9" max="9" width="11.421875" style="97" bestFit="1" customWidth="1"/>
    <col min="10" max="10" width="11.00390625" style="97" customWidth="1"/>
    <col min="11" max="11" width="8.7109375" style="97" customWidth="1"/>
  </cols>
  <sheetData>
    <row r="1" spans="1:11" ht="15.75">
      <c r="A1" s="508" t="s">
        <v>308</v>
      </c>
      <c r="B1" s="508"/>
      <c r="C1" s="508"/>
      <c r="D1" s="508"/>
      <c r="E1" s="508"/>
      <c r="F1" s="508"/>
      <c r="G1" s="508"/>
      <c r="H1" s="508"/>
      <c r="I1" s="508"/>
      <c r="J1" s="508"/>
      <c r="K1" s="364"/>
    </row>
    <row r="2" spans="1:11" ht="15.75">
      <c r="A2" s="502" t="s">
        <v>309</v>
      </c>
      <c r="B2" s="502"/>
      <c r="C2" s="502"/>
      <c r="D2" s="502"/>
      <c r="E2" s="502"/>
      <c r="F2" s="502"/>
      <c r="G2" s="502"/>
      <c r="H2" s="502"/>
      <c r="I2" s="502"/>
      <c r="J2" s="502"/>
      <c r="K2" s="365"/>
    </row>
    <row r="3" spans="1:8" ht="12.75">
      <c r="A3" s="492" t="s">
        <v>14</v>
      </c>
      <c r="B3" s="492"/>
      <c r="C3" s="492"/>
      <c r="D3" s="492"/>
      <c r="E3" s="492"/>
      <c r="F3" s="492"/>
      <c r="G3" s="492"/>
      <c r="H3" s="492"/>
    </row>
    <row r="4" spans="1:8" ht="12.75">
      <c r="A4" s="509" t="s">
        <v>237</v>
      </c>
      <c r="B4" s="509"/>
      <c r="C4" s="509"/>
      <c r="D4" s="509"/>
      <c r="E4" s="509"/>
      <c r="F4" s="509"/>
      <c r="G4" s="509"/>
      <c r="H4" s="509"/>
    </row>
    <row r="5" spans="1:11" ht="56.25">
      <c r="A5" s="73" t="s">
        <v>15</v>
      </c>
      <c r="B5" s="73" t="s">
        <v>310</v>
      </c>
      <c r="C5" s="73"/>
      <c r="D5" s="73" t="s">
        <v>17</v>
      </c>
      <c r="E5" s="51" t="s">
        <v>284</v>
      </c>
      <c r="F5" s="51" t="s">
        <v>285</v>
      </c>
      <c r="G5" s="51" t="s">
        <v>286</v>
      </c>
      <c r="H5" s="366" t="s">
        <v>263</v>
      </c>
      <c r="I5" s="366" t="s">
        <v>297</v>
      </c>
      <c r="J5" s="366" t="s">
        <v>288</v>
      </c>
      <c r="K5" s="366" t="s">
        <v>289</v>
      </c>
    </row>
    <row r="6" spans="1:11" s="53" customFormat="1" ht="18" customHeight="1">
      <c r="A6" s="63" t="s">
        <v>6</v>
      </c>
      <c r="B6" s="63"/>
      <c r="C6" s="63"/>
      <c r="D6" s="63" t="s">
        <v>14</v>
      </c>
      <c r="E6" s="66"/>
      <c r="F6" s="66"/>
      <c r="G6" s="66"/>
      <c r="H6" s="66"/>
      <c r="I6" s="192"/>
      <c r="J6" s="191"/>
      <c r="K6" s="191"/>
    </row>
    <row r="7" spans="1:11" s="53" customFormat="1" ht="19.5" customHeight="1">
      <c r="A7" s="81"/>
      <c r="B7" s="82" t="s">
        <v>70</v>
      </c>
      <c r="C7" s="82"/>
      <c r="D7" s="43" t="s">
        <v>3</v>
      </c>
      <c r="E7" s="83">
        <v>12521</v>
      </c>
      <c r="F7" s="83">
        <v>30575</v>
      </c>
      <c r="G7" s="83"/>
      <c r="H7" s="66">
        <f>SUM(E7:G7)</f>
        <v>43096</v>
      </c>
      <c r="I7" s="66">
        <v>191532</v>
      </c>
      <c r="J7" s="240">
        <v>164588</v>
      </c>
      <c r="K7" s="93">
        <f aca="true" t="shared" si="0" ref="K7:K14">J7/I7*100</f>
        <v>85.93237683520248</v>
      </c>
    </row>
    <row r="8" spans="1:11" s="53" customFormat="1" ht="23.25" customHeight="1">
      <c r="A8" s="81"/>
      <c r="B8" s="82" t="s">
        <v>72</v>
      </c>
      <c r="C8" s="82"/>
      <c r="D8" s="43" t="s">
        <v>71</v>
      </c>
      <c r="E8" s="83">
        <v>3653</v>
      </c>
      <c r="F8" s="83">
        <v>8756</v>
      </c>
      <c r="G8" s="83"/>
      <c r="H8" s="66">
        <f aca="true" t="shared" si="1" ref="H8:H15">SUM(E8:G8)</f>
        <v>12409</v>
      </c>
      <c r="I8" s="66">
        <v>32774</v>
      </c>
      <c r="J8" s="240">
        <v>26908</v>
      </c>
      <c r="K8" s="93">
        <f t="shared" si="0"/>
        <v>82.1016659547202</v>
      </c>
    </row>
    <row r="9" spans="1:11" s="53" customFormat="1" ht="24" customHeight="1">
      <c r="A9" s="81"/>
      <c r="B9" s="82" t="s">
        <v>73</v>
      </c>
      <c r="C9" s="82"/>
      <c r="D9" s="43" t="s">
        <v>0</v>
      </c>
      <c r="E9" s="83">
        <v>60330</v>
      </c>
      <c r="F9" s="83">
        <v>23830</v>
      </c>
      <c r="G9" s="83"/>
      <c r="H9" s="66">
        <f t="shared" si="1"/>
        <v>84160</v>
      </c>
      <c r="I9" s="66">
        <v>203983</v>
      </c>
      <c r="J9" s="240">
        <v>196825</v>
      </c>
      <c r="K9" s="93">
        <f t="shared" si="0"/>
        <v>96.49088404425858</v>
      </c>
    </row>
    <row r="10" spans="1:11" s="53" customFormat="1" ht="19.5" customHeight="1">
      <c r="A10" s="81"/>
      <c r="B10" s="82" t="s">
        <v>74</v>
      </c>
      <c r="C10" s="82"/>
      <c r="D10" s="43" t="s">
        <v>79</v>
      </c>
      <c r="E10" s="83">
        <v>19770</v>
      </c>
      <c r="F10" s="83"/>
      <c r="G10" s="83"/>
      <c r="H10" s="66">
        <f t="shared" si="1"/>
        <v>19770</v>
      </c>
      <c r="I10" s="66">
        <v>23420</v>
      </c>
      <c r="J10" s="240">
        <v>22350</v>
      </c>
      <c r="K10" s="93">
        <f t="shared" si="0"/>
        <v>95.43125533731853</v>
      </c>
    </row>
    <row r="11" spans="1:11" s="53" customFormat="1" ht="19.5" customHeight="1">
      <c r="A11" s="81"/>
      <c r="B11" s="82" t="s">
        <v>75</v>
      </c>
      <c r="C11" s="82"/>
      <c r="D11" s="43" t="s">
        <v>80</v>
      </c>
      <c r="E11" s="83">
        <v>418071</v>
      </c>
      <c r="F11" s="83">
        <f>F14+F15</f>
        <v>82288</v>
      </c>
      <c r="G11" s="83"/>
      <c r="H11" s="66">
        <f t="shared" si="1"/>
        <v>500359</v>
      </c>
      <c r="I11" s="66">
        <v>649494</v>
      </c>
      <c r="J11" s="66">
        <f>J12+J13+J15+J14</f>
        <v>267143</v>
      </c>
      <c r="K11" s="66">
        <f t="shared" si="0"/>
        <v>41.13094193325881</v>
      </c>
    </row>
    <row r="12" spans="1:11" s="53" customFormat="1" ht="24" customHeight="1">
      <c r="A12" s="81"/>
      <c r="B12" s="82"/>
      <c r="C12" s="82" t="s">
        <v>194</v>
      </c>
      <c r="D12" s="43" t="s">
        <v>195</v>
      </c>
      <c r="E12" s="83"/>
      <c r="F12" s="83"/>
      <c r="G12" s="83"/>
      <c r="H12" s="66"/>
      <c r="I12" s="66">
        <v>2025</v>
      </c>
      <c r="J12" s="243">
        <v>2025</v>
      </c>
      <c r="K12" s="66">
        <f t="shared" si="0"/>
        <v>100</v>
      </c>
    </row>
    <row r="13" spans="1:11" s="53" customFormat="1" ht="24" customHeight="1">
      <c r="A13" s="81"/>
      <c r="B13" s="82"/>
      <c r="C13" s="82" t="s">
        <v>82</v>
      </c>
      <c r="D13" s="43" t="s">
        <v>81</v>
      </c>
      <c r="E13" s="83">
        <v>159361</v>
      </c>
      <c r="F13" s="83"/>
      <c r="G13" s="83"/>
      <c r="H13" s="66">
        <f t="shared" si="1"/>
        <v>159361</v>
      </c>
      <c r="I13" s="66">
        <v>274204</v>
      </c>
      <c r="J13" s="240">
        <v>252321</v>
      </c>
      <c r="K13" s="93">
        <f t="shared" si="0"/>
        <v>92.01944537643506</v>
      </c>
    </row>
    <row r="14" spans="1:11" s="53" customFormat="1" ht="25.5" customHeight="1">
      <c r="A14" s="81"/>
      <c r="B14" s="82"/>
      <c r="C14" s="82" t="s">
        <v>84</v>
      </c>
      <c r="D14" s="43" t="s">
        <v>83</v>
      </c>
      <c r="E14" s="83">
        <v>1081</v>
      </c>
      <c r="F14" s="83">
        <v>8150</v>
      </c>
      <c r="G14" s="83"/>
      <c r="H14" s="66">
        <f t="shared" si="1"/>
        <v>9231</v>
      </c>
      <c r="I14" s="66">
        <v>14790</v>
      </c>
      <c r="J14" s="240">
        <v>12797</v>
      </c>
      <c r="K14" s="93">
        <f t="shared" si="0"/>
        <v>86.52467883705206</v>
      </c>
    </row>
    <row r="15" spans="1:11" s="53" customFormat="1" ht="25.5" customHeight="1">
      <c r="A15" s="81"/>
      <c r="B15" s="82"/>
      <c r="C15" s="82" t="s">
        <v>85</v>
      </c>
      <c r="D15" s="43" t="s">
        <v>86</v>
      </c>
      <c r="E15" s="83">
        <v>257629</v>
      </c>
      <c r="F15" s="83">
        <v>74138</v>
      </c>
      <c r="G15" s="83"/>
      <c r="H15" s="66">
        <f t="shared" si="1"/>
        <v>331767</v>
      </c>
      <c r="I15" s="66">
        <v>358475</v>
      </c>
      <c r="J15" s="240"/>
      <c r="K15" s="93">
        <v>0</v>
      </c>
    </row>
    <row r="16" spans="1:11" s="53" customFormat="1" ht="19.5" customHeight="1">
      <c r="A16" s="84"/>
      <c r="B16" s="84"/>
      <c r="C16" s="84"/>
      <c r="D16" s="84" t="s">
        <v>118</v>
      </c>
      <c r="E16" s="80">
        <f>E7+E8+E9+E10+E11</f>
        <v>514345</v>
      </c>
      <c r="F16" s="80">
        <f>F7+F8+F9+F10+F11</f>
        <v>145449</v>
      </c>
      <c r="G16" s="80">
        <f>G7+G8+G9+G10+G11</f>
        <v>0</v>
      </c>
      <c r="H16" s="80">
        <f>SUM(E16:G16)</f>
        <v>659794</v>
      </c>
      <c r="I16" s="80">
        <f>I7+I8+I9+I10+I11</f>
        <v>1101203</v>
      </c>
      <c r="J16" s="244">
        <f>SUM(J7:J11)</f>
        <v>677814</v>
      </c>
      <c r="K16" s="80">
        <f>J16/I16*100</f>
        <v>61.55213888810691</v>
      </c>
    </row>
    <row r="18" spans="1:9" ht="12.75">
      <c r="A18" s="12" t="s">
        <v>115</v>
      </c>
      <c r="B18" s="12"/>
      <c r="C18" s="12"/>
      <c r="D18" s="12"/>
      <c r="E18" s="12"/>
      <c r="F18" s="12"/>
      <c r="G18" s="12"/>
      <c r="H18" s="367"/>
      <c r="I18" s="367"/>
    </row>
    <row r="19" spans="1:11" ht="56.25">
      <c r="A19" s="50" t="s">
        <v>15</v>
      </c>
      <c r="B19" s="50" t="s">
        <v>16</v>
      </c>
      <c r="C19" s="50"/>
      <c r="D19" s="50" t="s">
        <v>17</v>
      </c>
      <c r="E19" s="51" t="s">
        <v>284</v>
      </c>
      <c r="F19" s="51" t="s">
        <v>285</v>
      </c>
      <c r="G19" s="51" t="s">
        <v>286</v>
      </c>
      <c r="H19" s="366" t="s">
        <v>263</v>
      </c>
      <c r="I19" s="366" t="s">
        <v>287</v>
      </c>
      <c r="J19" s="368" t="s">
        <v>288</v>
      </c>
      <c r="K19" s="366" t="s">
        <v>289</v>
      </c>
    </row>
    <row r="20" spans="1:11" ht="12.75">
      <c r="A20" s="63" t="s">
        <v>6</v>
      </c>
      <c r="B20" s="63"/>
      <c r="C20" s="63"/>
      <c r="D20" s="63" t="s">
        <v>14</v>
      </c>
      <c r="E20" s="66"/>
      <c r="F20" s="66"/>
      <c r="G20" s="66"/>
      <c r="H20" s="66"/>
      <c r="I20" s="66"/>
      <c r="J20" s="126"/>
      <c r="K20" s="126"/>
    </row>
    <row r="21" spans="1:11" ht="12.75">
      <c r="A21" s="81"/>
      <c r="B21" s="82" t="s">
        <v>70</v>
      </c>
      <c r="C21" s="82"/>
      <c r="D21" s="43" t="s">
        <v>3</v>
      </c>
      <c r="E21" s="83">
        <v>57088</v>
      </c>
      <c r="F21" s="83">
        <v>9625</v>
      </c>
      <c r="G21" s="83"/>
      <c r="H21" s="66">
        <f>SUM(E21:G21)</f>
        <v>66713</v>
      </c>
      <c r="I21" s="66">
        <v>73011</v>
      </c>
      <c r="J21" s="93">
        <v>72453</v>
      </c>
      <c r="K21" s="93">
        <f>J21/I21*100</f>
        <v>99.23573160208736</v>
      </c>
    </row>
    <row r="22" spans="1:11" ht="22.5">
      <c r="A22" s="81"/>
      <c r="B22" s="82" t="s">
        <v>72</v>
      </c>
      <c r="C22" s="82"/>
      <c r="D22" s="43" t="s">
        <v>71</v>
      </c>
      <c r="E22" s="83">
        <v>15572</v>
      </c>
      <c r="F22" s="83">
        <v>2652</v>
      </c>
      <c r="G22" s="83"/>
      <c r="H22" s="66">
        <f>SUM(E22:G22)</f>
        <v>18224</v>
      </c>
      <c r="I22" s="66">
        <v>21127</v>
      </c>
      <c r="J22" s="93">
        <v>21127</v>
      </c>
      <c r="K22" s="93">
        <f>J22/I22*100</f>
        <v>100</v>
      </c>
    </row>
    <row r="23" spans="1:11" ht="12.75">
      <c r="A23" s="81"/>
      <c r="B23" s="82" t="s">
        <v>73</v>
      </c>
      <c r="C23" s="82"/>
      <c r="D23" s="43" t="s">
        <v>0</v>
      </c>
      <c r="E23" s="83">
        <v>12255</v>
      </c>
      <c r="F23" s="83">
        <v>400</v>
      </c>
      <c r="G23" s="83"/>
      <c r="H23" s="66">
        <f>SUM(E23:G23)</f>
        <v>12655</v>
      </c>
      <c r="I23" s="66">
        <v>13745</v>
      </c>
      <c r="J23" s="93">
        <v>11886</v>
      </c>
      <c r="K23" s="93">
        <f>J23/I23*100</f>
        <v>86.47508184794471</v>
      </c>
    </row>
    <row r="24" spans="1:11" ht="12.75">
      <c r="A24" s="81"/>
      <c r="B24" s="82" t="s">
        <v>75</v>
      </c>
      <c r="C24" s="82"/>
      <c r="D24" s="43" t="s">
        <v>80</v>
      </c>
      <c r="E24" s="83"/>
      <c r="F24" s="83"/>
      <c r="G24" s="83"/>
      <c r="H24" s="66"/>
      <c r="I24" s="66">
        <v>1391</v>
      </c>
      <c r="J24" s="93">
        <v>1391</v>
      </c>
      <c r="K24" s="93"/>
    </row>
    <row r="25" spans="1:11" ht="12.75">
      <c r="A25" s="84"/>
      <c r="B25" s="84"/>
      <c r="C25" s="84"/>
      <c r="D25" s="84" t="s">
        <v>2</v>
      </c>
      <c r="E25" s="80">
        <f>SUM(E21:E23)</f>
        <v>84915</v>
      </c>
      <c r="F25" s="80">
        <f>SUM(F21:F23)</f>
        <v>12677</v>
      </c>
      <c r="G25" s="80">
        <f>SUM(G21:G23)</f>
        <v>0</v>
      </c>
      <c r="H25" s="80">
        <f>SUM(E25:G25)</f>
        <v>97592</v>
      </c>
      <c r="I25" s="80">
        <f>SUM(I21:I23)</f>
        <v>107883</v>
      </c>
      <c r="J25" s="80">
        <f>SUM(J21:J24)</f>
        <v>106857</v>
      </c>
      <c r="K25" s="80">
        <f>J25/I25*100</f>
        <v>99.04896971719363</v>
      </c>
    </row>
    <row r="27" spans="1:8" ht="12.75">
      <c r="A27" s="509" t="s">
        <v>108</v>
      </c>
      <c r="B27" s="509"/>
      <c r="C27" s="509"/>
      <c r="D27" s="509"/>
      <c r="E27" s="509"/>
      <c r="F27" s="509"/>
      <c r="G27" s="509"/>
      <c r="H27" s="509"/>
    </row>
    <row r="28" spans="1:11" ht="56.25">
      <c r="A28" s="73" t="s">
        <v>15</v>
      </c>
      <c r="B28" s="73" t="s">
        <v>16</v>
      </c>
      <c r="C28" s="73"/>
      <c r="D28" s="73" t="s">
        <v>17</v>
      </c>
      <c r="E28" s="51" t="s">
        <v>284</v>
      </c>
      <c r="F28" s="51" t="s">
        <v>285</v>
      </c>
      <c r="G28" s="51" t="s">
        <v>286</v>
      </c>
      <c r="H28" s="366" t="s">
        <v>263</v>
      </c>
      <c r="I28" s="366" t="s">
        <v>297</v>
      </c>
      <c r="J28" s="368" t="s">
        <v>288</v>
      </c>
      <c r="K28" s="366" t="s">
        <v>289</v>
      </c>
    </row>
    <row r="29" spans="1:11" ht="12.75">
      <c r="A29" s="63" t="s">
        <v>6</v>
      </c>
      <c r="B29" s="63"/>
      <c r="C29" s="63"/>
      <c r="D29" s="63" t="s">
        <v>14</v>
      </c>
      <c r="E29" s="66"/>
      <c r="F29" s="66"/>
      <c r="G29" s="66"/>
      <c r="H29" s="66"/>
      <c r="I29" s="66"/>
      <c r="J29" s="126"/>
      <c r="K29" s="126"/>
    </row>
    <row r="30" spans="1:11" ht="12.75">
      <c r="A30" s="81"/>
      <c r="B30" s="82" t="s">
        <v>70</v>
      </c>
      <c r="C30" s="82"/>
      <c r="D30" s="43" t="s">
        <v>3</v>
      </c>
      <c r="E30" s="83">
        <v>35936</v>
      </c>
      <c r="F30" s="83">
        <v>12509</v>
      </c>
      <c r="G30" s="83"/>
      <c r="H30" s="66">
        <f>SUM(E30:G30)</f>
        <v>48445</v>
      </c>
      <c r="I30" s="66">
        <v>52846</v>
      </c>
      <c r="J30" s="93">
        <v>52653</v>
      </c>
      <c r="K30" s="93">
        <f>J30/I30*100</f>
        <v>99.6347878742005</v>
      </c>
    </row>
    <row r="31" spans="1:11" ht="22.5">
      <c r="A31" s="81"/>
      <c r="B31" s="82" t="s">
        <v>72</v>
      </c>
      <c r="C31" s="82"/>
      <c r="D31" s="43" t="s">
        <v>71</v>
      </c>
      <c r="E31" s="83">
        <v>9692</v>
      </c>
      <c r="F31" s="83">
        <v>4874</v>
      </c>
      <c r="G31" s="83"/>
      <c r="H31" s="66">
        <f>SUM(E31:G31)</f>
        <v>14566</v>
      </c>
      <c r="I31" s="66">
        <v>15847</v>
      </c>
      <c r="J31" s="93">
        <v>15441</v>
      </c>
      <c r="K31" s="93">
        <f>J31/I31*100</f>
        <v>97.43800088344797</v>
      </c>
    </row>
    <row r="32" spans="1:11" ht="12.75">
      <c r="A32" s="81"/>
      <c r="B32" s="82" t="s">
        <v>73</v>
      </c>
      <c r="C32" s="82"/>
      <c r="D32" s="43" t="s">
        <v>0</v>
      </c>
      <c r="E32" s="83">
        <v>77280</v>
      </c>
      <c r="F32" s="83">
        <v>10355</v>
      </c>
      <c r="G32" s="83"/>
      <c r="H32" s="66">
        <f>SUM(E32:G32)</f>
        <v>87635</v>
      </c>
      <c r="I32" s="66">
        <v>150165</v>
      </c>
      <c r="J32" s="93">
        <v>144128</v>
      </c>
      <c r="K32" s="93">
        <f>J32/I32*100</f>
        <v>95.97975560217094</v>
      </c>
    </row>
    <row r="33" spans="1:11" ht="12.75">
      <c r="A33" s="84"/>
      <c r="B33" s="84"/>
      <c r="C33" s="84"/>
      <c r="D33" s="84" t="s">
        <v>2</v>
      </c>
      <c r="E33" s="80">
        <f>E30+E31+E32</f>
        <v>122908</v>
      </c>
      <c r="F33" s="80">
        <f>SUM(F30:F32)</f>
        <v>27738</v>
      </c>
      <c r="G33" s="80">
        <f>SUM(G30:G32)</f>
        <v>0</v>
      </c>
      <c r="H33" s="80">
        <f>SUM(E33:G33)</f>
        <v>150646</v>
      </c>
      <c r="I33" s="80">
        <f>SUM(I30:I32)</f>
        <v>218858</v>
      </c>
      <c r="J33" s="80">
        <f>SUM(J30:J32)</f>
        <v>212222</v>
      </c>
      <c r="K33" s="80">
        <f>J33/I33*100</f>
        <v>96.96789699257053</v>
      </c>
    </row>
    <row r="35" spans="1:8" ht="12.75">
      <c r="A35" s="509" t="s">
        <v>116</v>
      </c>
      <c r="B35" s="509"/>
      <c r="C35" s="509"/>
      <c r="D35" s="509"/>
      <c r="E35" s="509"/>
      <c r="F35" s="509"/>
      <c r="G35" s="509"/>
      <c r="H35" s="509"/>
    </row>
    <row r="36" spans="1:11" ht="56.25">
      <c r="A36" s="73" t="s">
        <v>15</v>
      </c>
      <c r="B36" s="73" t="s">
        <v>16</v>
      </c>
      <c r="C36" s="73"/>
      <c r="D36" s="73" t="s">
        <v>17</v>
      </c>
      <c r="E36" s="51" t="s">
        <v>284</v>
      </c>
      <c r="F36" s="51" t="s">
        <v>285</v>
      </c>
      <c r="G36" s="51" t="s">
        <v>286</v>
      </c>
      <c r="H36" s="366" t="s">
        <v>263</v>
      </c>
      <c r="I36" s="366" t="s">
        <v>297</v>
      </c>
      <c r="J36" s="368" t="s">
        <v>288</v>
      </c>
      <c r="K36" s="366" t="s">
        <v>289</v>
      </c>
    </row>
    <row r="37" spans="1:11" ht="12.75">
      <c r="A37" s="63" t="s">
        <v>6</v>
      </c>
      <c r="B37" s="63"/>
      <c r="C37" s="63"/>
      <c r="D37" s="63" t="s">
        <v>14</v>
      </c>
      <c r="E37" s="66"/>
      <c r="F37" s="66"/>
      <c r="G37" s="66"/>
      <c r="H37" s="66"/>
      <c r="I37" s="66"/>
      <c r="J37" s="126"/>
      <c r="K37" s="126"/>
    </row>
    <row r="38" spans="1:11" ht="12.75">
      <c r="A38" s="81"/>
      <c r="B38" s="82" t="s">
        <v>70</v>
      </c>
      <c r="C38" s="82"/>
      <c r="D38" s="43" t="s">
        <v>3</v>
      </c>
      <c r="E38" s="83">
        <v>8552</v>
      </c>
      <c r="F38" s="83"/>
      <c r="G38" s="83"/>
      <c r="H38" s="66">
        <f>SUM(E38:G38)</f>
        <v>8552</v>
      </c>
      <c r="I38" s="66">
        <v>9681</v>
      </c>
      <c r="J38" s="93">
        <v>9675</v>
      </c>
      <c r="K38" s="93">
        <f>J38/I38*100</f>
        <v>99.93802293151533</v>
      </c>
    </row>
    <row r="39" spans="1:11" ht="22.5">
      <c r="A39" s="81"/>
      <c r="B39" s="82" t="s">
        <v>72</v>
      </c>
      <c r="C39" s="82"/>
      <c r="D39" s="43" t="s">
        <v>71</v>
      </c>
      <c r="E39" s="83">
        <v>2309</v>
      </c>
      <c r="F39" s="83"/>
      <c r="G39" s="83"/>
      <c r="H39" s="66">
        <f>SUM(E39:G39)</f>
        <v>2309</v>
      </c>
      <c r="I39" s="66">
        <v>2620</v>
      </c>
      <c r="J39" s="93">
        <v>2620</v>
      </c>
      <c r="K39" s="93">
        <f>J39/I39*100</f>
        <v>100</v>
      </c>
    </row>
    <row r="40" spans="1:11" ht="12.75">
      <c r="A40" s="81"/>
      <c r="B40" s="82" t="s">
        <v>73</v>
      </c>
      <c r="C40" s="82"/>
      <c r="D40" s="43" t="s">
        <v>0</v>
      </c>
      <c r="E40" s="83">
        <v>5433</v>
      </c>
      <c r="F40" s="83">
        <v>3457</v>
      </c>
      <c r="G40" s="83"/>
      <c r="H40" s="66">
        <f>SUM(E40:G40)</f>
        <v>8890</v>
      </c>
      <c r="I40" s="66">
        <v>9487</v>
      </c>
      <c r="J40" s="93">
        <v>8060</v>
      </c>
      <c r="K40" s="93">
        <f>J40/I40*100</f>
        <v>84.95836407715822</v>
      </c>
    </row>
    <row r="41" spans="1:11" ht="12.75">
      <c r="A41" s="81"/>
      <c r="B41" s="82" t="s">
        <v>75</v>
      </c>
      <c r="C41" s="82"/>
      <c r="D41" s="43" t="s">
        <v>80</v>
      </c>
      <c r="E41" s="83"/>
      <c r="F41" s="83"/>
      <c r="G41" s="83"/>
      <c r="H41" s="66"/>
      <c r="I41" s="66">
        <v>942</v>
      </c>
      <c r="J41" s="93"/>
      <c r="K41" s="93"/>
    </row>
    <row r="42" spans="1:11" ht="12.75">
      <c r="A42" s="84"/>
      <c r="B42" s="84"/>
      <c r="C42" s="84"/>
      <c r="D42" s="84" t="s">
        <v>2</v>
      </c>
      <c r="E42" s="80">
        <f>SUM(E38:E40)</f>
        <v>16294</v>
      </c>
      <c r="F42" s="80">
        <f>SUM(F38:F40)</f>
        <v>3457</v>
      </c>
      <c r="G42" s="80">
        <f>SUM(G38:G40)</f>
        <v>0</v>
      </c>
      <c r="H42" s="80">
        <f>SUM(E42:G42)</f>
        <v>19751</v>
      </c>
      <c r="I42" s="80">
        <f>SUM(I38:I40)</f>
        <v>21788</v>
      </c>
      <c r="J42" s="80">
        <f>SUM(J38:J40)</f>
        <v>20355</v>
      </c>
      <c r="K42" s="80">
        <f>J42/I42*100</f>
        <v>93.42298512942905</v>
      </c>
    </row>
    <row r="44" spans="1:11" ht="12.75">
      <c r="A44" s="85"/>
      <c r="B44" s="86" t="s">
        <v>70</v>
      </c>
      <c r="C44" s="85"/>
      <c r="D44" s="86" t="s">
        <v>105</v>
      </c>
      <c r="E44" s="87">
        <f aca="true" t="shared" si="2" ref="E44:G45">E7+E21+E30+E38</f>
        <v>114097</v>
      </c>
      <c r="F44" s="87">
        <f t="shared" si="2"/>
        <v>52709</v>
      </c>
      <c r="G44" s="87">
        <f t="shared" si="2"/>
        <v>0</v>
      </c>
      <c r="H44" s="87">
        <f aca="true" t="shared" si="3" ref="H44:H49">SUM(E44:G44)</f>
        <v>166806</v>
      </c>
      <c r="I44" s="87">
        <f aca="true" t="shared" si="4" ref="I44:J46">I7+I21+I30+I38</f>
        <v>327070</v>
      </c>
      <c r="J44" s="90">
        <f t="shared" si="4"/>
        <v>299369</v>
      </c>
      <c r="K44" s="90">
        <f aca="true" t="shared" si="5" ref="K44:K49">J44/I44*100</f>
        <v>91.5305592075091</v>
      </c>
    </row>
    <row r="45" spans="1:11" ht="12.75">
      <c r="A45" s="85"/>
      <c r="B45" s="86" t="s">
        <v>72</v>
      </c>
      <c r="C45" s="85"/>
      <c r="D45" s="86" t="s">
        <v>106</v>
      </c>
      <c r="E45" s="87">
        <f t="shared" si="2"/>
        <v>31226</v>
      </c>
      <c r="F45" s="87">
        <f t="shared" si="2"/>
        <v>16282</v>
      </c>
      <c r="G45" s="87">
        <f t="shared" si="2"/>
        <v>0</v>
      </c>
      <c r="H45" s="87">
        <f t="shared" si="3"/>
        <v>47508</v>
      </c>
      <c r="I45" s="87">
        <f t="shared" si="4"/>
        <v>72368</v>
      </c>
      <c r="J45" s="90">
        <f t="shared" si="4"/>
        <v>66096</v>
      </c>
      <c r="K45" s="90">
        <f t="shared" si="5"/>
        <v>91.33318593853636</v>
      </c>
    </row>
    <row r="46" spans="1:11" ht="12.75">
      <c r="A46" s="85"/>
      <c r="B46" s="86" t="s">
        <v>73</v>
      </c>
      <c r="C46" s="85"/>
      <c r="D46" s="86" t="s">
        <v>0</v>
      </c>
      <c r="E46" s="87">
        <f>E9+E32+E23+E40</f>
        <v>155298</v>
      </c>
      <c r="F46" s="87">
        <f>F9+F32+F23+F40</f>
        <v>38042</v>
      </c>
      <c r="G46" s="87">
        <f>G9+G32+G23+G40</f>
        <v>0</v>
      </c>
      <c r="H46" s="87">
        <f t="shared" si="3"/>
        <v>193340</v>
      </c>
      <c r="I46" s="87">
        <f t="shared" si="4"/>
        <v>377380</v>
      </c>
      <c r="J46" s="90">
        <f t="shared" si="4"/>
        <v>360899</v>
      </c>
      <c r="K46" s="90">
        <f t="shared" si="5"/>
        <v>95.63278393131591</v>
      </c>
    </row>
    <row r="47" spans="1:11" ht="12.75">
      <c r="A47" s="85"/>
      <c r="B47" s="86" t="s">
        <v>74</v>
      </c>
      <c r="C47" s="85"/>
      <c r="D47" s="86" t="s">
        <v>107</v>
      </c>
      <c r="E47" s="87">
        <f aca="true" t="shared" si="6" ref="E47:G48">E10</f>
        <v>19770</v>
      </c>
      <c r="F47" s="87">
        <f t="shared" si="6"/>
        <v>0</v>
      </c>
      <c r="G47" s="87">
        <f t="shared" si="6"/>
        <v>0</v>
      </c>
      <c r="H47" s="87">
        <f t="shared" si="3"/>
        <v>19770</v>
      </c>
      <c r="I47" s="87">
        <f>I10</f>
        <v>23420</v>
      </c>
      <c r="J47" s="90">
        <f>J10</f>
        <v>22350</v>
      </c>
      <c r="K47" s="90">
        <f t="shared" si="5"/>
        <v>95.43125533731853</v>
      </c>
    </row>
    <row r="48" spans="1:11" ht="12.75">
      <c r="A48" s="85"/>
      <c r="B48" s="86" t="s">
        <v>75</v>
      </c>
      <c r="C48" s="85"/>
      <c r="D48" s="86" t="s">
        <v>80</v>
      </c>
      <c r="E48" s="87">
        <f t="shared" si="6"/>
        <v>418071</v>
      </c>
      <c r="F48" s="87">
        <f t="shared" si="6"/>
        <v>82288</v>
      </c>
      <c r="G48" s="87">
        <f t="shared" si="6"/>
        <v>0</v>
      </c>
      <c r="H48" s="87">
        <f t="shared" si="3"/>
        <v>500359</v>
      </c>
      <c r="I48" s="87">
        <f>I11+I41+I24</f>
        <v>651827</v>
      </c>
      <c r="J48" s="87">
        <f>J11+J41+J24</f>
        <v>268534</v>
      </c>
      <c r="K48" s="90">
        <f t="shared" si="5"/>
        <v>41.19712745866618</v>
      </c>
    </row>
    <row r="49" spans="1:11" ht="12.75">
      <c r="A49" s="88"/>
      <c r="B49" s="88"/>
      <c r="C49" s="88"/>
      <c r="D49" s="89" t="s">
        <v>119</v>
      </c>
      <c r="E49" s="90">
        <f>SUM(E44:E48)</f>
        <v>738462</v>
      </c>
      <c r="F49" s="90">
        <f>SUM(F44:F48)</f>
        <v>189321</v>
      </c>
      <c r="G49" s="90">
        <f>SUM(G44:G48)</f>
        <v>0</v>
      </c>
      <c r="H49" s="87">
        <f t="shared" si="3"/>
        <v>927783</v>
      </c>
      <c r="I49" s="87">
        <f>SUM(I44:I48)</f>
        <v>1452065</v>
      </c>
      <c r="J49" s="90">
        <f>SUM(J44:J48)</f>
        <v>1017248</v>
      </c>
      <c r="K49" s="90">
        <f t="shared" si="5"/>
        <v>70.05526612100698</v>
      </c>
    </row>
    <row r="51" spans="1:8" ht="12.75">
      <c r="A51" s="493" t="s">
        <v>1</v>
      </c>
      <c r="B51" s="493"/>
      <c r="C51" s="493"/>
      <c r="D51" s="493"/>
      <c r="E51" s="493"/>
      <c r="F51" s="493"/>
      <c r="G51" s="493"/>
      <c r="H51" s="493"/>
    </row>
    <row r="52" spans="1:8" ht="12.75">
      <c r="A52" s="509" t="s">
        <v>104</v>
      </c>
      <c r="B52" s="509"/>
      <c r="C52" s="509"/>
      <c r="D52" s="509"/>
      <c r="E52" s="509"/>
      <c r="F52" s="509"/>
      <c r="G52" s="509"/>
      <c r="H52" s="509"/>
    </row>
    <row r="53" spans="1:11" ht="56.25">
      <c r="A53" s="73" t="s">
        <v>15</v>
      </c>
      <c r="B53" s="73" t="s">
        <v>16</v>
      </c>
      <c r="C53" s="73"/>
      <c r="D53" s="73" t="s">
        <v>17</v>
      </c>
      <c r="E53" s="51" t="s">
        <v>284</v>
      </c>
      <c r="F53" s="51" t="s">
        <v>285</v>
      </c>
      <c r="G53" s="51" t="s">
        <v>286</v>
      </c>
      <c r="H53" s="366" t="s">
        <v>263</v>
      </c>
      <c r="I53" s="366" t="s">
        <v>297</v>
      </c>
      <c r="J53" s="213" t="s">
        <v>288</v>
      </c>
      <c r="K53" s="366" t="s">
        <v>289</v>
      </c>
    </row>
    <row r="54" spans="1:11" ht="12.75">
      <c r="A54" s="54" t="s">
        <v>7</v>
      </c>
      <c r="B54" s="91"/>
      <c r="C54" s="91"/>
      <c r="D54" s="56" t="s">
        <v>1</v>
      </c>
      <c r="E54" s="57"/>
      <c r="F54" s="57"/>
      <c r="G54" s="57"/>
      <c r="H54" s="57"/>
      <c r="I54" s="57"/>
      <c r="J54" s="161"/>
      <c r="K54" s="161"/>
    </row>
    <row r="55" spans="1:11" ht="12.75">
      <c r="A55" s="81"/>
      <c r="B55" s="82" t="s">
        <v>76</v>
      </c>
      <c r="C55" s="82"/>
      <c r="D55" s="43" t="s">
        <v>87</v>
      </c>
      <c r="E55" s="83">
        <v>13493</v>
      </c>
      <c r="F55" s="83">
        <v>2802</v>
      </c>
      <c r="G55" s="83"/>
      <c r="H55" s="66">
        <f>SUM(E55:G55)</f>
        <v>16295</v>
      </c>
      <c r="I55" s="66">
        <v>196506</v>
      </c>
      <c r="J55" s="66">
        <v>180155</v>
      </c>
      <c r="K55" s="93">
        <f>J55/I55*100</f>
        <v>91.67913447935432</v>
      </c>
    </row>
    <row r="56" spans="1:11" ht="22.5">
      <c r="A56" s="81"/>
      <c r="B56" s="82"/>
      <c r="C56" s="82"/>
      <c r="D56" s="43" t="s">
        <v>278</v>
      </c>
      <c r="E56" s="83"/>
      <c r="F56" s="83"/>
      <c r="G56" s="83"/>
      <c r="H56" s="66"/>
      <c r="I56" s="66">
        <v>400</v>
      </c>
      <c r="J56" s="93">
        <v>400</v>
      </c>
      <c r="K56" s="93">
        <f>J56/I56*100</f>
        <v>100</v>
      </c>
    </row>
    <row r="57" spans="1:11" ht="12.75">
      <c r="A57" s="81"/>
      <c r="B57" s="82" t="s">
        <v>77</v>
      </c>
      <c r="C57" s="82"/>
      <c r="D57" s="43" t="s">
        <v>21</v>
      </c>
      <c r="E57" s="83"/>
      <c r="F57" s="83">
        <v>7500</v>
      </c>
      <c r="G57" s="83"/>
      <c r="H57" s="66">
        <f>SUM(E57:G57)</f>
        <v>7500</v>
      </c>
      <c r="I57" s="66">
        <v>98852</v>
      </c>
      <c r="J57" s="93">
        <v>98852</v>
      </c>
      <c r="K57" s="93">
        <f>J57/I57*100</f>
        <v>100</v>
      </c>
    </row>
    <row r="58" spans="1:11" s="3" customFormat="1" ht="12.75">
      <c r="A58" s="81"/>
      <c r="B58" s="82" t="s">
        <v>78</v>
      </c>
      <c r="C58" s="82"/>
      <c r="D58" s="43" t="s">
        <v>88</v>
      </c>
      <c r="E58" s="83">
        <v>112133</v>
      </c>
      <c r="F58" s="83"/>
      <c r="G58" s="83"/>
      <c r="H58" s="66">
        <f>SUM(E58:G58)</f>
        <v>112133</v>
      </c>
      <c r="I58" s="66">
        <v>421689</v>
      </c>
      <c r="J58" s="93">
        <v>364323</v>
      </c>
      <c r="K58" s="93">
        <f>J58/I58*100</f>
        <v>86.39613554064725</v>
      </c>
    </row>
    <row r="59" spans="1:11" ht="12.75">
      <c r="A59" s="92"/>
      <c r="B59" s="92"/>
      <c r="C59" s="92"/>
      <c r="D59" s="92" t="s">
        <v>2</v>
      </c>
      <c r="E59" s="93">
        <f aca="true" t="shared" si="7" ref="E59:J59">SUM(E55:E58)</f>
        <v>125626</v>
      </c>
      <c r="F59" s="93">
        <f t="shared" si="7"/>
        <v>10302</v>
      </c>
      <c r="G59" s="93">
        <f t="shared" si="7"/>
        <v>0</v>
      </c>
      <c r="H59" s="93">
        <f t="shared" si="7"/>
        <v>135928</v>
      </c>
      <c r="I59" s="93">
        <f t="shared" si="7"/>
        <v>717447</v>
      </c>
      <c r="J59" s="93">
        <f t="shared" si="7"/>
        <v>643730</v>
      </c>
      <c r="K59" s="93">
        <f>J59/I59*100</f>
        <v>89.72509467598303</v>
      </c>
    </row>
    <row r="61" spans="1:8" ht="12.75">
      <c r="A61" s="509" t="s">
        <v>115</v>
      </c>
      <c r="B61" s="509"/>
      <c r="C61" s="509"/>
      <c r="D61" s="509"/>
      <c r="E61" s="509"/>
      <c r="F61" s="509"/>
      <c r="G61" s="509"/>
      <c r="H61" s="509"/>
    </row>
    <row r="62" spans="1:11" ht="12.75">
      <c r="A62" s="54" t="s">
        <v>7</v>
      </c>
      <c r="B62" s="91"/>
      <c r="C62" s="91"/>
      <c r="D62" s="56" t="s">
        <v>1</v>
      </c>
      <c r="E62" s="57"/>
      <c r="F62" s="57"/>
      <c r="G62" s="57"/>
      <c r="H62" s="57"/>
      <c r="I62" s="57"/>
      <c r="J62" s="161"/>
      <c r="K62" s="161"/>
    </row>
    <row r="63" spans="1:11" ht="12.75">
      <c r="A63" s="81"/>
      <c r="B63" s="82" t="s">
        <v>76</v>
      </c>
      <c r="C63" s="82"/>
      <c r="D63" s="43" t="s">
        <v>87</v>
      </c>
      <c r="E63" s="83">
        <v>2000</v>
      </c>
      <c r="F63" s="83"/>
      <c r="G63" s="83"/>
      <c r="H63" s="66">
        <f>SUM(E63:G63)</f>
        <v>2000</v>
      </c>
      <c r="I63" s="66">
        <v>7500</v>
      </c>
      <c r="J63" s="93">
        <v>4632</v>
      </c>
      <c r="K63" s="93">
        <f>J63/I63*100</f>
        <v>61.760000000000005</v>
      </c>
    </row>
    <row r="64" spans="1:11" ht="12.75">
      <c r="A64" s="92"/>
      <c r="B64" s="92"/>
      <c r="C64" s="92"/>
      <c r="D64" s="92" t="s">
        <v>2</v>
      </c>
      <c r="E64" s="93">
        <f>SUM(E63:E63)</f>
        <v>2000</v>
      </c>
      <c r="F64" s="93">
        <f>SUM(F63:F63)</f>
        <v>0</v>
      </c>
      <c r="G64" s="93">
        <f>SUM(G63:G63)</f>
        <v>0</v>
      </c>
      <c r="H64" s="93">
        <f>SUM(H63:H63)</f>
        <v>2000</v>
      </c>
      <c r="I64" s="93">
        <f>SUM(I63:I63)</f>
        <v>7500</v>
      </c>
      <c r="J64" s="93">
        <f>SUM(J63)</f>
        <v>4632</v>
      </c>
      <c r="K64" s="93">
        <f>J64/I64*100</f>
        <v>61.760000000000005</v>
      </c>
    </row>
    <row r="65" spans="1:9" ht="12.75">
      <c r="A65" s="94"/>
      <c r="B65" s="94"/>
      <c r="C65" s="94"/>
      <c r="D65" s="94"/>
      <c r="E65" s="95"/>
      <c r="F65" s="95"/>
      <c r="G65" s="95"/>
      <c r="H65" s="95"/>
      <c r="I65" s="95"/>
    </row>
    <row r="66" spans="1:8" ht="12.75">
      <c r="A66" s="509" t="s">
        <v>108</v>
      </c>
      <c r="B66" s="509"/>
      <c r="C66" s="509"/>
      <c r="D66" s="509"/>
      <c r="E66" s="509"/>
      <c r="F66" s="509"/>
      <c r="G66" s="509"/>
      <c r="H66" s="509"/>
    </row>
    <row r="67" spans="1:11" ht="12.75">
      <c r="A67" s="54" t="s">
        <v>7</v>
      </c>
      <c r="B67" s="91"/>
      <c r="C67" s="91"/>
      <c r="D67" s="56" t="s">
        <v>1</v>
      </c>
      <c r="E67" s="57"/>
      <c r="F67" s="57"/>
      <c r="G67" s="57"/>
      <c r="H67" s="57"/>
      <c r="I67" s="57"/>
      <c r="J67" s="57"/>
      <c r="K67" s="57"/>
    </row>
    <row r="68" spans="1:11" ht="12.75">
      <c r="A68" s="81"/>
      <c r="B68" s="82" t="s">
        <v>76</v>
      </c>
      <c r="C68" s="82"/>
      <c r="D68" s="43" t="s">
        <v>87</v>
      </c>
      <c r="E68" s="83">
        <v>0</v>
      </c>
      <c r="F68" s="83">
        <v>300</v>
      </c>
      <c r="G68" s="83"/>
      <c r="H68" s="66">
        <f>SUM(E68:G68)</f>
        <v>300</v>
      </c>
      <c r="I68" s="66">
        <v>16002</v>
      </c>
      <c r="J68" s="93">
        <v>15786</v>
      </c>
      <c r="K68" s="93">
        <f>J68/I68*100</f>
        <v>98.65016872890888</v>
      </c>
    </row>
    <row r="69" spans="1:11" ht="12.75">
      <c r="A69" s="81"/>
      <c r="B69" s="82" t="s">
        <v>77</v>
      </c>
      <c r="C69" s="82"/>
      <c r="D69" s="43" t="s">
        <v>21</v>
      </c>
      <c r="E69" s="83"/>
      <c r="F69" s="83"/>
      <c r="G69" s="83"/>
      <c r="H69" s="66"/>
      <c r="I69" s="66">
        <v>725</v>
      </c>
      <c r="J69" s="93">
        <v>723</v>
      </c>
      <c r="K69" s="93">
        <f>J69/I69*100</f>
        <v>99.72413793103449</v>
      </c>
    </row>
    <row r="70" spans="1:11" ht="12.75">
      <c r="A70" s="92"/>
      <c r="B70" s="92"/>
      <c r="C70" s="92"/>
      <c r="D70" s="92" t="s">
        <v>2</v>
      </c>
      <c r="E70" s="93">
        <f>SUM(E68:E68)</f>
        <v>0</v>
      </c>
      <c r="F70" s="93">
        <f>SUM(F68:F68)</f>
        <v>300</v>
      </c>
      <c r="G70" s="93">
        <f>SUM(G68:G68)</f>
        <v>0</v>
      </c>
      <c r="H70" s="93">
        <f>SUM(H68:H68)</f>
        <v>300</v>
      </c>
      <c r="I70" s="93">
        <f>SUM(I68:I69)</f>
        <v>16727</v>
      </c>
      <c r="J70" s="93">
        <f>SUM(J68:J69)</f>
        <v>16509</v>
      </c>
      <c r="K70" s="93">
        <f>I70/J70*100</f>
        <v>101.32049185292871</v>
      </c>
    </row>
    <row r="72" spans="1:8" ht="12.75">
      <c r="A72" s="509" t="s">
        <v>116</v>
      </c>
      <c r="B72" s="509"/>
      <c r="C72" s="509"/>
      <c r="D72" s="509"/>
      <c r="E72" s="509"/>
      <c r="F72" s="509"/>
      <c r="G72" s="509"/>
      <c r="H72" s="509"/>
    </row>
    <row r="73" spans="1:11" ht="12.75">
      <c r="A73" s="54" t="s">
        <v>7</v>
      </c>
      <c r="B73" s="91"/>
      <c r="C73" s="91"/>
      <c r="D73" s="56" t="s">
        <v>1</v>
      </c>
      <c r="E73" s="57"/>
      <c r="F73" s="57"/>
      <c r="G73" s="57"/>
      <c r="H73" s="57"/>
      <c r="I73" s="57"/>
      <c r="J73" s="161"/>
      <c r="K73" s="161"/>
    </row>
    <row r="74" spans="1:11" ht="12.75">
      <c r="A74" s="81"/>
      <c r="B74" s="82" t="s">
        <v>76</v>
      </c>
      <c r="C74" s="82"/>
      <c r="D74" s="43" t="s">
        <v>87</v>
      </c>
      <c r="E74" s="83"/>
      <c r="F74" s="83"/>
      <c r="G74" s="83"/>
      <c r="H74" s="66">
        <f>SUM(E74:G74)</f>
        <v>0</v>
      </c>
      <c r="I74" s="66">
        <v>529</v>
      </c>
      <c r="J74" s="93">
        <v>526</v>
      </c>
      <c r="K74" s="93">
        <f>J74/I74*100</f>
        <v>99.4328922495274</v>
      </c>
    </row>
    <row r="75" spans="1:11" ht="12.75">
      <c r="A75" s="92"/>
      <c r="B75" s="92"/>
      <c r="C75" s="92"/>
      <c r="D75" s="92" t="s">
        <v>2</v>
      </c>
      <c r="E75" s="93">
        <f>SUM(E74:E74)</f>
        <v>0</v>
      </c>
      <c r="F75" s="93">
        <f>SUM(F74:F74)</f>
        <v>0</v>
      </c>
      <c r="G75" s="93">
        <f>SUM(G74:G74)</f>
        <v>0</v>
      </c>
      <c r="H75" s="93">
        <f>SUM(H74:H74)</f>
        <v>0</v>
      </c>
      <c r="I75" s="93">
        <f>SUM(I74:I74)</f>
        <v>529</v>
      </c>
      <c r="J75" s="93">
        <f>SUM(J74)</f>
        <v>526</v>
      </c>
      <c r="K75" s="93">
        <f>J75/I75*100</f>
        <v>99.4328922495274</v>
      </c>
    </row>
    <row r="78" spans="1:11" ht="12.75">
      <c r="A78" s="85"/>
      <c r="B78" s="86" t="s">
        <v>76</v>
      </c>
      <c r="C78" s="85"/>
      <c r="D78" s="85" t="s">
        <v>87</v>
      </c>
      <c r="E78" s="87">
        <f>E55+E63+E74+E68</f>
        <v>15493</v>
      </c>
      <c r="F78" s="87">
        <f>F55+F63+F74+F68</f>
        <v>3102</v>
      </c>
      <c r="G78" s="87">
        <f>G55+G63+G74+G68</f>
        <v>0</v>
      </c>
      <c r="H78" s="87">
        <f>SUM(E78:G78)</f>
        <v>18595</v>
      </c>
      <c r="I78" s="87">
        <f>I55+I63+I68+I74</f>
        <v>220537</v>
      </c>
      <c r="J78" s="90">
        <f>J55+J63+J68+J74</f>
        <v>201099</v>
      </c>
      <c r="K78" s="90">
        <f>J78/I78*100</f>
        <v>91.18605948208237</v>
      </c>
    </row>
    <row r="79" spans="1:11" ht="12.75">
      <c r="A79" s="85"/>
      <c r="B79" s="86"/>
      <c r="C79" s="85"/>
      <c r="D79" s="85" t="s">
        <v>305</v>
      </c>
      <c r="E79" s="87"/>
      <c r="F79" s="87"/>
      <c r="G79" s="87"/>
      <c r="H79" s="87"/>
      <c r="I79" s="87">
        <f>I56</f>
        <v>400</v>
      </c>
      <c r="J79" s="90">
        <f>J56</f>
        <v>400</v>
      </c>
      <c r="K79" s="90">
        <f>J79/I79*100</f>
        <v>100</v>
      </c>
    </row>
    <row r="80" spans="1:11" ht="12.75">
      <c r="A80" s="85"/>
      <c r="B80" s="86" t="s">
        <v>77</v>
      </c>
      <c r="C80" s="85"/>
      <c r="D80" s="85" t="s">
        <v>21</v>
      </c>
      <c r="E80" s="87">
        <f>E57</f>
        <v>0</v>
      </c>
      <c r="F80" s="87">
        <f>F57</f>
        <v>7500</v>
      </c>
      <c r="G80" s="87">
        <f>G57</f>
        <v>0</v>
      </c>
      <c r="H80" s="87">
        <f>SUM(E80:G80)</f>
        <v>7500</v>
      </c>
      <c r="I80" s="87">
        <f>I57+I69</f>
        <v>99577</v>
      </c>
      <c r="J80" s="87">
        <f>J57+J69</f>
        <v>99575</v>
      </c>
      <c r="K80" s="90">
        <f>J80/I80*100</f>
        <v>99.99799150406218</v>
      </c>
    </row>
    <row r="81" spans="1:11" s="101" customFormat="1" ht="12.75">
      <c r="A81" s="85"/>
      <c r="B81" s="86" t="s">
        <v>78</v>
      </c>
      <c r="C81" s="85"/>
      <c r="D81" s="96" t="s">
        <v>88</v>
      </c>
      <c r="E81" s="87">
        <f>E58</f>
        <v>112133</v>
      </c>
      <c r="F81" s="87">
        <f>F58</f>
        <v>0</v>
      </c>
      <c r="G81" s="87"/>
      <c r="H81" s="87">
        <f>SUM(E81:G81)</f>
        <v>112133</v>
      </c>
      <c r="I81" s="87">
        <f>I58</f>
        <v>421689</v>
      </c>
      <c r="J81" s="90">
        <f>J58</f>
        <v>364323</v>
      </c>
      <c r="K81" s="90">
        <f>J81/I81*100</f>
        <v>86.39613554064725</v>
      </c>
    </row>
    <row r="82" spans="1:11" s="101" customFormat="1" ht="12.75">
      <c r="A82" s="89"/>
      <c r="B82" s="89"/>
      <c r="C82" s="89"/>
      <c r="D82" s="246" t="s">
        <v>120</v>
      </c>
      <c r="E82" s="90">
        <f aca="true" t="shared" si="8" ref="E82:J82">SUM(E78:E81)</f>
        <v>127626</v>
      </c>
      <c r="F82" s="90">
        <f t="shared" si="8"/>
        <v>10602</v>
      </c>
      <c r="G82" s="90">
        <f t="shared" si="8"/>
        <v>0</v>
      </c>
      <c r="H82" s="90">
        <f t="shared" si="8"/>
        <v>138228</v>
      </c>
      <c r="I82" s="87">
        <f t="shared" si="8"/>
        <v>742203</v>
      </c>
      <c r="J82" s="90">
        <f t="shared" si="8"/>
        <v>665397</v>
      </c>
      <c r="K82" s="90">
        <f>J82/I82*100</f>
        <v>89.6516182230468</v>
      </c>
    </row>
    <row r="83" spans="1:11" s="101" customFormat="1" ht="12.75">
      <c r="A83" s="98"/>
      <c r="B83" s="98"/>
      <c r="C83" s="98"/>
      <c r="D83" s="99"/>
      <c r="E83" s="100"/>
      <c r="F83" s="100"/>
      <c r="G83" s="100"/>
      <c r="H83" s="100"/>
      <c r="I83" s="100"/>
      <c r="J83" s="369"/>
      <c r="K83" s="369"/>
    </row>
    <row r="84" spans="1:11" s="101" customFormat="1" ht="12.75">
      <c r="A84" s="493" t="s">
        <v>126</v>
      </c>
      <c r="B84" s="493"/>
      <c r="C84" s="493"/>
      <c r="D84" s="493"/>
      <c r="E84" s="493"/>
      <c r="F84" s="493"/>
      <c r="G84" s="493"/>
      <c r="H84" s="493"/>
      <c r="I84" s="369"/>
      <c r="J84" s="369"/>
      <c r="K84" s="369"/>
    </row>
    <row r="85" spans="1:11" s="101" customFormat="1" ht="32.25" customHeight="1">
      <c r="A85" s="509" t="s">
        <v>104</v>
      </c>
      <c r="B85" s="509"/>
      <c r="C85" s="509"/>
      <c r="D85" s="509"/>
      <c r="E85" s="509"/>
      <c r="F85" s="509"/>
      <c r="G85" s="509"/>
      <c r="H85" s="509"/>
      <c r="I85" s="369"/>
      <c r="J85" s="369"/>
      <c r="K85" s="369"/>
    </row>
    <row r="86" spans="1:11" s="101" customFormat="1" ht="12.75">
      <c r="A86" s="54" t="s">
        <v>8</v>
      </c>
      <c r="B86" s="91"/>
      <c r="C86" s="91"/>
      <c r="D86" s="56" t="s">
        <v>126</v>
      </c>
      <c r="E86" s="57"/>
      <c r="F86" s="57"/>
      <c r="G86" s="57"/>
      <c r="H86" s="57"/>
      <c r="I86" s="57"/>
      <c r="J86" s="161"/>
      <c r="K86" s="161"/>
    </row>
    <row r="87" spans="1:11" s="101" customFormat="1" ht="25.5">
      <c r="A87" s="102"/>
      <c r="B87" s="102" t="s">
        <v>127</v>
      </c>
      <c r="C87" s="102"/>
      <c r="D87" s="136" t="s">
        <v>196</v>
      </c>
      <c r="E87" s="103">
        <v>0</v>
      </c>
      <c r="F87" s="103"/>
      <c r="G87" s="103"/>
      <c r="H87" s="103">
        <f>SUM(E87:G87)</f>
        <v>0</v>
      </c>
      <c r="I87" s="103">
        <v>9865</v>
      </c>
      <c r="J87" s="247">
        <v>9865</v>
      </c>
      <c r="K87" s="247">
        <f>J87/I87*100</f>
        <v>100</v>
      </c>
    </row>
    <row r="88" spans="1:11" ht="25.5" customHeight="1">
      <c r="A88" s="102"/>
      <c r="B88" s="48" t="s">
        <v>306</v>
      </c>
      <c r="C88" s="48"/>
      <c r="D88" s="19" t="s">
        <v>307</v>
      </c>
      <c r="E88" s="103"/>
      <c r="F88" s="103"/>
      <c r="G88" s="103"/>
      <c r="H88" s="103"/>
      <c r="I88" s="103"/>
      <c r="J88" s="247">
        <v>1916140</v>
      </c>
      <c r="K88" s="247"/>
    </row>
    <row r="89" spans="1:11" ht="25.5">
      <c r="A89" s="89"/>
      <c r="B89" s="89" t="s">
        <v>127</v>
      </c>
      <c r="C89" s="89"/>
      <c r="D89" s="111" t="s">
        <v>567</v>
      </c>
      <c r="E89" s="90">
        <f aca="true" t="shared" si="9" ref="E89:J89">SUM(E87:E88)</f>
        <v>0</v>
      </c>
      <c r="F89" s="90">
        <f t="shared" si="9"/>
        <v>0</v>
      </c>
      <c r="G89" s="90">
        <f t="shared" si="9"/>
        <v>0</v>
      </c>
      <c r="H89" s="90">
        <f t="shared" si="9"/>
        <v>0</v>
      </c>
      <c r="I89" s="90">
        <f t="shared" si="9"/>
        <v>9865</v>
      </c>
      <c r="J89" s="159">
        <f t="shared" si="9"/>
        <v>1926005</v>
      </c>
      <c r="K89" s="159">
        <f>J89/I89*100</f>
        <v>19523.61885453624</v>
      </c>
    </row>
    <row r="90" spans="1:11" ht="12.75">
      <c r="A90" s="98"/>
      <c r="B90" s="98"/>
      <c r="C90" s="98"/>
      <c r="D90" s="99"/>
      <c r="E90" s="100"/>
      <c r="F90" s="100"/>
      <c r="G90" s="100"/>
      <c r="H90" s="100"/>
      <c r="I90" s="100"/>
      <c r="J90" s="369"/>
      <c r="K90" s="369"/>
    </row>
    <row r="91" spans="1:11" ht="12.75">
      <c r="A91" s="494" t="s">
        <v>125</v>
      </c>
      <c r="B91" s="495"/>
      <c r="C91" s="495"/>
      <c r="D91" s="496"/>
      <c r="E91" s="90">
        <f aca="true" t="shared" si="10" ref="E91:J91">E49+E82+E89</f>
        <v>866088</v>
      </c>
      <c r="F91" s="90">
        <f t="shared" si="10"/>
        <v>199923</v>
      </c>
      <c r="G91" s="90">
        <f t="shared" si="10"/>
        <v>0</v>
      </c>
      <c r="H91" s="90">
        <f t="shared" si="10"/>
        <v>1066011</v>
      </c>
      <c r="I91" s="90">
        <f t="shared" si="10"/>
        <v>2204133</v>
      </c>
      <c r="J91" s="159">
        <f t="shared" si="10"/>
        <v>3608650</v>
      </c>
      <c r="K91" s="159">
        <f>J91/I91*100</f>
        <v>163.72197140553678</v>
      </c>
    </row>
  </sheetData>
  <sheetProtection/>
  <mergeCells count="14">
    <mergeCell ref="A84:H84"/>
    <mergeCell ref="A85:H85"/>
    <mergeCell ref="A91:D91"/>
    <mergeCell ref="A66:H66"/>
    <mergeCell ref="A72:H72"/>
    <mergeCell ref="A1:J1"/>
    <mergeCell ref="A2:J2"/>
    <mergeCell ref="A52:H52"/>
    <mergeCell ref="A61:H61"/>
    <mergeCell ref="A3:H3"/>
    <mergeCell ref="A51:H51"/>
    <mergeCell ref="A4:H4"/>
    <mergeCell ref="A35:H35"/>
    <mergeCell ref="A27:H27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  <headerFooter alignWithMargins="0">
    <oddHeader>&amp;L2/a melléklet a 2/2015. (II.20.) önk.rendelethez, ezer Ft
&amp;R4 melléklet a 8/2016. (V.20.) önk. rendelethez ezer Ft
</oddHeader>
    <oddFooter>&amp;C4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workbookViewId="0" topLeftCell="A16">
      <selection activeCell="G36" sqref="G36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  <col min="5" max="5" width="9.57421875" style="0" bestFit="1" customWidth="1"/>
    <col min="6" max="6" width="9.421875" style="0" bestFit="1" customWidth="1"/>
    <col min="7" max="7" width="9.421875" style="0" customWidth="1"/>
    <col min="8" max="8" width="12.140625" style="0" customWidth="1"/>
  </cols>
  <sheetData>
    <row r="1" spans="1:5" ht="15.75">
      <c r="A1" s="491" t="s">
        <v>308</v>
      </c>
      <c r="B1" s="491"/>
      <c r="C1" s="491"/>
      <c r="D1" s="491"/>
      <c r="E1" s="491"/>
    </row>
    <row r="2" spans="1:5" ht="15.75">
      <c r="A2" s="510" t="s">
        <v>376</v>
      </c>
      <c r="B2" s="510"/>
      <c r="C2" s="510"/>
      <c r="D2" s="510"/>
      <c r="E2" s="510"/>
    </row>
    <row r="3" spans="1:8" ht="33.75">
      <c r="A3" s="47" t="s">
        <v>18</v>
      </c>
      <c r="B3" s="47" t="s">
        <v>19</v>
      </c>
      <c r="C3" s="47" t="s">
        <v>16</v>
      </c>
      <c r="D3" s="314" t="s">
        <v>17</v>
      </c>
      <c r="E3" s="315" t="s">
        <v>136</v>
      </c>
      <c r="F3" s="315" t="s">
        <v>180</v>
      </c>
      <c r="G3" s="315" t="s">
        <v>402</v>
      </c>
      <c r="H3" s="315" t="s">
        <v>289</v>
      </c>
    </row>
    <row r="4" spans="1:8" ht="12.75">
      <c r="A4" s="282" t="s">
        <v>6</v>
      </c>
      <c r="B4" s="282" t="s">
        <v>75</v>
      </c>
      <c r="C4" s="6"/>
      <c r="D4" s="316" t="s">
        <v>80</v>
      </c>
      <c r="E4" s="2"/>
      <c r="F4" s="2"/>
      <c r="G4" s="2"/>
      <c r="H4" s="2"/>
    </row>
    <row r="5" spans="1:8" ht="12.75">
      <c r="A5" s="282"/>
      <c r="B5" s="282"/>
      <c r="C5" s="6" t="s">
        <v>579</v>
      </c>
      <c r="D5" s="489" t="s">
        <v>580</v>
      </c>
      <c r="E5" s="2"/>
      <c r="F5" s="2">
        <v>3416</v>
      </c>
      <c r="G5" s="2">
        <v>3416</v>
      </c>
      <c r="H5" s="2">
        <v>100</v>
      </c>
    </row>
    <row r="6" spans="1:8" ht="12.75">
      <c r="A6" s="1"/>
      <c r="B6" s="1"/>
      <c r="C6" s="317" t="s">
        <v>82</v>
      </c>
      <c r="D6" s="318" t="s">
        <v>377</v>
      </c>
      <c r="E6" s="2"/>
      <c r="F6" s="2"/>
      <c r="G6" s="2"/>
      <c r="H6" s="2"/>
    </row>
    <row r="7" spans="1:8" ht="25.5">
      <c r="A7" s="1"/>
      <c r="B7" s="1"/>
      <c r="C7" s="48"/>
      <c r="D7" s="316" t="s">
        <v>378</v>
      </c>
      <c r="E7" s="2">
        <v>105</v>
      </c>
      <c r="F7" s="2">
        <v>105</v>
      </c>
      <c r="G7" s="2">
        <v>105</v>
      </c>
      <c r="H7" s="2">
        <v>100</v>
      </c>
    </row>
    <row r="8" spans="1:8" ht="12.75">
      <c r="A8" s="30"/>
      <c r="B8" s="30"/>
      <c r="C8" s="48"/>
      <c r="D8" s="316" t="s">
        <v>379</v>
      </c>
      <c r="E8" s="162">
        <v>300</v>
      </c>
      <c r="F8" s="2">
        <v>300</v>
      </c>
      <c r="G8" s="2">
        <v>300</v>
      </c>
      <c r="H8" s="2">
        <v>100</v>
      </c>
    </row>
    <row r="9" spans="1:8" ht="12.75">
      <c r="A9" s="1"/>
      <c r="B9" s="1"/>
      <c r="C9" s="6"/>
      <c r="D9" s="319" t="s">
        <v>380</v>
      </c>
      <c r="E9" s="2">
        <v>18141</v>
      </c>
      <c r="F9" s="2">
        <v>17244</v>
      </c>
      <c r="G9" s="2">
        <v>13131</v>
      </c>
      <c r="H9" s="2">
        <v>76.1482254697286</v>
      </c>
    </row>
    <row r="10" spans="1:8" ht="12.75">
      <c r="A10" s="1"/>
      <c r="B10" s="1"/>
      <c r="C10" s="6"/>
      <c r="D10" s="316" t="s">
        <v>381</v>
      </c>
      <c r="E10" s="2"/>
      <c r="F10" s="2">
        <v>2262</v>
      </c>
      <c r="G10" s="2">
        <v>2100</v>
      </c>
      <c r="H10" s="2">
        <v>92.83819628647215</v>
      </c>
    </row>
    <row r="11" spans="1:8" ht="12.75">
      <c r="A11" s="1"/>
      <c r="B11" s="1"/>
      <c r="C11" s="6"/>
      <c r="D11" s="316" t="s">
        <v>382</v>
      </c>
      <c r="E11" s="2"/>
      <c r="F11" s="2">
        <v>21</v>
      </c>
      <c r="G11" s="2">
        <v>21</v>
      </c>
      <c r="H11" s="2">
        <v>100</v>
      </c>
    </row>
    <row r="12" spans="1:8" ht="25.5">
      <c r="A12" s="1"/>
      <c r="B12" s="1"/>
      <c r="C12" s="6"/>
      <c r="D12" s="316" t="s">
        <v>383</v>
      </c>
      <c r="E12" s="2"/>
      <c r="F12" s="2">
        <v>48</v>
      </c>
      <c r="G12" s="2">
        <v>48</v>
      </c>
      <c r="H12" s="2">
        <v>100</v>
      </c>
    </row>
    <row r="13" spans="1:8" ht="12.75">
      <c r="A13" s="1"/>
      <c r="B13" s="1"/>
      <c r="C13" s="6"/>
      <c r="D13" s="316" t="s">
        <v>384</v>
      </c>
      <c r="E13" s="2">
        <v>41028</v>
      </c>
      <c r="F13" s="2">
        <v>41028</v>
      </c>
      <c r="G13" s="2">
        <v>41028</v>
      </c>
      <c r="H13" s="2">
        <v>100</v>
      </c>
    </row>
    <row r="14" spans="1:8" ht="12.75">
      <c r="A14" s="1"/>
      <c r="B14" s="1"/>
      <c r="C14" s="6"/>
      <c r="D14" s="316" t="s">
        <v>385</v>
      </c>
      <c r="E14" s="2">
        <v>99787</v>
      </c>
      <c r="F14" s="2">
        <v>104897</v>
      </c>
      <c r="G14" s="2">
        <v>104897</v>
      </c>
      <c r="H14" s="2">
        <v>100</v>
      </c>
    </row>
    <row r="15" spans="1:8" ht="25.5">
      <c r="A15" s="1"/>
      <c r="B15" s="1"/>
      <c r="C15" s="6"/>
      <c r="D15" s="316" t="s">
        <v>386</v>
      </c>
      <c r="E15" s="2"/>
      <c r="F15" s="2">
        <v>108299</v>
      </c>
      <c r="G15" s="2">
        <v>90691</v>
      </c>
      <c r="H15" s="2">
        <v>83.74130878401462</v>
      </c>
    </row>
    <row r="16" spans="1:8" ht="12.75">
      <c r="A16" s="1"/>
      <c r="B16" s="1"/>
      <c r="C16" s="6"/>
      <c r="D16" s="320" t="s">
        <v>2</v>
      </c>
      <c r="E16" s="321">
        <v>159361</v>
      </c>
      <c r="F16" s="321">
        <v>274204</v>
      </c>
      <c r="G16" s="321">
        <v>252321</v>
      </c>
      <c r="H16" s="328">
        <v>92.01944537643506</v>
      </c>
    </row>
    <row r="17" spans="1:8" ht="12.75">
      <c r="A17" s="1"/>
      <c r="B17" s="1"/>
      <c r="C17" s="6" t="s">
        <v>84</v>
      </c>
      <c r="D17" s="322" t="s">
        <v>387</v>
      </c>
      <c r="E17" s="245"/>
      <c r="F17" s="245"/>
      <c r="G17" s="245"/>
      <c r="H17" s="2"/>
    </row>
    <row r="18" spans="1:8" ht="25.5">
      <c r="A18" s="1"/>
      <c r="B18" s="1"/>
      <c r="C18" s="317"/>
      <c r="D18" s="323" t="s">
        <v>388</v>
      </c>
      <c r="E18" s="2">
        <v>807</v>
      </c>
      <c r="F18" s="2">
        <v>807</v>
      </c>
      <c r="G18" s="2">
        <v>605</v>
      </c>
      <c r="H18" s="2">
        <v>74.96902106567535</v>
      </c>
    </row>
    <row r="19" spans="1:8" ht="25.5">
      <c r="A19" s="30"/>
      <c r="B19" s="30"/>
      <c r="C19" s="48"/>
      <c r="D19" s="324" t="s">
        <v>389</v>
      </c>
      <c r="E19" s="162">
        <v>274</v>
      </c>
      <c r="F19" s="162">
        <v>274</v>
      </c>
      <c r="G19" s="162">
        <v>274</v>
      </c>
      <c r="H19" s="2">
        <v>100</v>
      </c>
    </row>
    <row r="20" spans="1:8" ht="12.75">
      <c r="A20" s="30"/>
      <c r="B20" s="30"/>
      <c r="C20" s="48"/>
      <c r="D20" s="324" t="s">
        <v>390</v>
      </c>
      <c r="E20" s="162">
        <v>1100</v>
      </c>
      <c r="F20" s="162">
        <v>1100</v>
      </c>
      <c r="G20" s="162">
        <v>523</v>
      </c>
      <c r="H20" s="2">
        <v>47.54545454545455</v>
      </c>
    </row>
    <row r="21" spans="1:8" ht="12.75">
      <c r="A21" s="30"/>
      <c r="B21" s="30"/>
      <c r="C21" s="48"/>
      <c r="D21" s="324" t="s">
        <v>391</v>
      </c>
      <c r="E21" s="162">
        <v>0</v>
      </c>
      <c r="F21" s="162">
        <v>0</v>
      </c>
      <c r="G21" s="162">
        <v>0</v>
      </c>
      <c r="H21" s="2"/>
    </row>
    <row r="22" spans="1:8" ht="12.75">
      <c r="A22" s="30"/>
      <c r="B22" s="30"/>
      <c r="C22" s="48"/>
      <c r="D22" s="324" t="s">
        <v>2</v>
      </c>
      <c r="E22" s="162">
        <v>2181</v>
      </c>
      <c r="F22" s="162">
        <v>2181</v>
      </c>
      <c r="G22" s="162">
        <v>1402</v>
      </c>
      <c r="H22" s="2">
        <v>64.28243924805135</v>
      </c>
    </row>
    <row r="23" spans="1:8" ht="12.75">
      <c r="A23" s="30"/>
      <c r="B23" s="30"/>
      <c r="C23" s="48" t="s">
        <v>392</v>
      </c>
      <c r="D23" s="325" t="s">
        <v>387</v>
      </c>
      <c r="E23" s="245"/>
      <c r="F23" s="245"/>
      <c r="G23" s="245"/>
      <c r="H23" s="2"/>
    </row>
    <row r="24" spans="1:8" ht="12.75">
      <c r="A24" s="30"/>
      <c r="B24" s="30"/>
      <c r="C24" s="317"/>
      <c r="D24" s="323" t="s">
        <v>393</v>
      </c>
      <c r="E24" s="245">
        <v>5110</v>
      </c>
      <c r="F24" s="245">
        <v>5110</v>
      </c>
      <c r="G24" s="245">
        <v>5010</v>
      </c>
      <c r="H24" s="2">
        <v>98.04305283757338</v>
      </c>
    </row>
    <row r="25" spans="1:8" ht="12.75">
      <c r="A25" s="30"/>
      <c r="B25" s="30"/>
      <c r="C25" s="48"/>
      <c r="D25" s="324" t="s">
        <v>394</v>
      </c>
      <c r="E25" s="162">
        <v>140</v>
      </c>
      <c r="F25" s="162">
        <v>140</v>
      </c>
      <c r="G25" s="162"/>
      <c r="H25" s="2">
        <v>0</v>
      </c>
    </row>
    <row r="26" spans="1:8" ht="12.75">
      <c r="A26" s="30"/>
      <c r="B26" s="30"/>
      <c r="C26" s="48"/>
      <c r="D26" s="324" t="s">
        <v>395</v>
      </c>
      <c r="E26" s="162">
        <v>1800</v>
      </c>
      <c r="F26" s="162">
        <v>1800</v>
      </c>
      <c r="G26" s="162">
        <v>1550</v>
      </c>
      <c r="H26" s="2">
        <v>86.11111111111111</v>
      </c>
    </row>
    <row r="27" spans="1:8" ht="12.75">
      <c r="A27" s="30"/>
      <c r="B27" s="30"/>
      <c r="C27" s="48"/>
      <c r="D27" s="324" t="s">
        <v>396</v>
      </c>
      <c r="E27" s="162"/>
      <c r="F27" s="162">
        <v>3820</v>
      </c>
      <c r="G27" s="162">
        <v>3820</v>
      </c>
      <c r="H27" s="2">
        <v>100</v>
      </c>
    </row>
    <row r="28" spans="1:8" ht="12.75">
      <c r="A28" s="30"/>
      <c r="B28" s="30"/>
      <c r="C28" s="48"/>
      <c r="D28" s="324" t="s">
        <v>397</v>
      </c>
      <c r="E28" s="162"/>
      <c r="F28" s="162">
        <v>30</v>
      </c>
      <c r="G28" s="162">
        <v>30</v>
      </c>
      <c r="H28" s="2">
        <v>100</v>
      </c>
    </row>
    <row r="29" spans="1:8" ht="12.75">
      <c r="A29" s="30"/>
      <c r="B29" s="30"/>
      <c r="C29" s="48"/>
      <c r="D29" s="324" t="s">
        <v>398</v>
      </c>
      <c r="E29" s="162"/>
      <c r="F29" s="162">
        <v>985</v>
      </c>
      <c r="G29" s="162">
        <v>985</v>
      </c>
      <c r="H29" s="2">
        <v>100</v>
      </c>
    </row>
    <row r="30" spans="1:8" ht="12.75">
      <c r="A30" s="30"/>
      <c r="B30" s="30"/>
      <c r="C30" s="48"/>
      <c r="D30" s="324" t="s">
        <v>399</v>
      </c>
      <c r="E30" s="162"/>
      <c r="F30" s="162">
        <v>724</v>
      </c>
      <c r="G30" s="162">
        <v>0</v>
      </c>
      <c r="H30" s="2">
        <v>0</v>
      </c>
    </row>
    <row r="31" spans="1:8" ht="12.75">
      <c r="A31" s="30"/>
      <c r="B31" s="30"/>
      <c r="C31" s="48"/>
      <c r="D31" s="324" t="s">
        <v>2</v>
      </c>
      <c r="E31" s="162">
        <v>7050</v>
      </c>
      <c r="F31" s="162">
        <v>12609</v>
      </c>
      <c r="G31" s="162">
        <v>11395</v>
      </c>
      <c r="H31" s="2">
        <v>90.37195653898009</v>
      </c>
    </row>
    <row r="32" spans="1:8" ht="25.5">
      <c r="A32" s="30"/>
      <c r="B32" s="30"/>
      <c r="C32" s="48"/>
      <c r="D32" s="325" t="s">
        <v>400</v>
      </c>
      <c r="E32" s="245">
        <v>9231</v>
      </c>
      <c r="F32" s="245">
        <v>14790</v>
      </c>
      <c r="G32" s="245">
        <v>12797</v>
      </c>
      <c r="H32" s="2">
        <v>86.52467883705206</v>
      </c>
    </row>
    <row r="33" spans="1:8" ht="15">
      <c r="A33" s="326"/>
      <c r="B33" s="326"/>
      <c r="C33" s="327"/>
      <c r="D33" s="329" t="s">
        <v>401</v>
      </c>
      <c r="E33" s="330">
        <v>168592</v>
      </c>
      <c r="F33" s="330">
        <v>288994</v>
      </c>
      <c r="G33" s="330">
        <v>268534</v>
      </c>
      <c r="H33" s="331">
        <v>91.73823678000235</v>
      </c>
    </row>
    <row r="34" ht="12.75">
      <c r="G34" s="490"/>
    </row>
    <row r="35" ht="12.75">
      <c r="G35" s="4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1" r:id="rId1"/>
  <headerFooter alignWithMargins="0">
    <oddHeader>&amp;L3. melléklet a 2/2015. (II.20.) önk. rendelethez ezer Ft
&amp;R5 melléklet a 8/2016. (V.20.) önk. rendelethez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workbookViewId="0" topLeftCell="A7">
      <selection activeCell="D12" sqref="D12"/>
    </sheetView>
  </sheetViews>
  <sheetFormatPr defaultColWidth="9.140625" defaultRowHeight="12.75"/>
  <cols>
    <col min="4" max="4" width="33.140625" style="0" customWidth="1"/>
  </cols>
  <sheetData>
    <row r="1" spans="1:8" ht="15.75">
      <c r="A1" s="346" t="s">
        <v>308</v>
      </c>
      <c r="B1" s="346"/>
      <c r="C1" s="346"/>
      <c r="D1" s="346"/>
      <c r="E1" s="346"/>
      <c r="F1" s="332"/>
      <c r="G1" s="332"/>
      <c r="H1" s="332"/>
    </row>
    <row r="2" spans="1:8" ht="15.75">
      <c r="A2" s="510" t="s">
        <v>403</v>
      </c>
      <c r="B2" s="510"/>
      <c r="C2" s="510"/>
      <c r="D2" s="510"/>
      <c r="E2" s="510"/>
      <c r="F2" s="332"/>
      <c r="G2" s="332"/>
      <c r="H2" s="332"/>
    </row>
    <row r="3" spans="1:8" ht="25.5">
      <c r="A3" s="47" t="s">
        <v>18</v>
      </c>
      <c r="B3" s="47" t="s">
        <v>19</v>
      </c>
      <c r="C3" s="47" t="s">
        <v>16</v>
      </c>
      <c r="D3" s="333" t="s">
        <v>17</v>
      </c>
      <c r="E3" s="334" t="s">
        <v>136</v>
      </c>
      <c r="F3" s="334" t="s">
        <v>414</v>
      </c>
      <c r="G3" s="334" t="s">
        <v>415</v>
      </c>
      <c r="H3" s="334" t="s">
        <v>289</v>
      </c>
    </row>
    <row r="4" spans="1:8" ht="12.75">
      <c r="A4" s="282" t="s">
        <v>7</v>
      </c>
      <c r="B4" s="282" t="s">
        <v>78</v>
      </c>
      <c r="C4" s="317"/>
      <c r="D4" s="335" t="s">
        <v>404</v>
      </c>
      <c r="E4" s="336"/>
      <c r="F4" s="336"/>
      <c r="G4" s="336"/>
      <c r="H4" s="336"/>
    </row>
    <row r="5" spans="1:8" ht="12.75">
      <c r="A5" s="1"/>
      <c r="B5" s="1"/>
      <c r="C5" s="317" t="s">
        <v>405</v>
      </c>
      <c r="D5" s="337" t="s">
        <v>88</v>
      </c>
      <c r="E5" s="338"/>
      <c r="F5" s="338"/>
      <c r="G5" s="338"/>
      <c r="H5" s="338"/>
    </row>
    <row r="6" spans="1:8" ht="51">
      <c r="A6" s="1"/>
      <c r="B6" s="1"/>
      <c r="C6" s="48"/>
      <c r="D6" s="339" t="s">
        <v>406</v>
      </c>
      <c r="E6" s="340">
        <v>49944</v>
      </c>
      <c r="F6" s="340">
        <v>41944</v>
      </c>
      <c r="G6" s="340">
        <v>41604</v>
      </c>
      <c r="H6" s="340">
        <v>99.18939538432195</v>
      </c>
    </row>
    <row r="7" spans="1:8" ht="51">
      <c r="A7" s="1"/>
      <c r="B7" s="30"/>
      <c r="C7" s="48"/>
      <c r="D7" s="339" t="s">
        <v>407</v>
      </c>
      <c r="E7" s="340">
        <v>5505</v>
      </c>
      <c r="F7" s="340">
        <v>67527</v>
      </c>
      <c r="G7" s="340">
        <v>67527</v>
      </c>
      <c r="H7" s="340">
        <v>100</v>
      </c>
    </row>
    <row r="8" spans="1:8" ht="25.5">
      <c r="A8" s="1"/>
      <c r="B8" s="1"/>
      <c r="C8" s="6"/>
      <c r="D8" s="341" t="s">
        <v>408</v>
      </c>
      <c r="E8" s="342">
        <v>56684</v>
      </c>
      <c r="F8" s="340">
        <v>56684</v>
      </c>
      <c r="G8" s="340"/>
      <c r="H8" s="340">
        <v>0</v>
      </c>
    </row>
    <row r="9" spans="1:8" ht="38.25">
      <c r="A9" s="1"/>
      <c r="B9" s="1"/>
      <c r="C9" s="6"/>
      <c r="D9" s="341" t="s">
        <v>409</v>
      </c>
      <c r="E9" s="342"/>
      <c r="F9" s="340">
        <v>236636</v>
      </c>
      <c r="G9" s="340">
        <v>236636</v>
      </c>
      <c r="H9" s="340">
        <v>100</v>
      </c>
    </row>
    <row r="10" spans="1:8" ht="38.25">
      <c r="A10" s="1"/>
      <c r="B10" s="1"/>
      <c r="C10" s="6"/>
      <c r="D10" s="341" t="s">
        <v>416</v>
      </c>
      <c r="E10" s="342"/>
      <c r="F10" s="340">
        <v>6327</v>
      </c>
      <c r="G10" s="340">
        <v>6372</v>
      </c>
      <c r="H10" s="340">
        <v>100.71123755334281</v>
      </c>
    </row>
    <row r="11" spans="1:8" ht="38.25">
      <c r="A11" s="137"/>
      <c r="B11" s="137"/>
      <c r="C11" s="79"/>
      <c r="D11" s="341" t="s">
        <v>410</v>
      </c>
      <c r="E11" s="342"/>
      <c r="F11" s="340">
        <v>3418</v>
      </c>
      <c r="G11" s="340">
        <v>3317</v>
      </c>
      <c r="H11" s="340">
        <v>97.04505558806319</v>
      </c>
    </row>
    <row r="12" spans="1:8" ht="38.25">
      <c r="A12" s="1"/>
      <c r="B12" s="1"/>
      <c r="C12" s="6"/>
      <c r="D12" s="341" t="s">
        <v>411</v>
      </c>
      <c r="E12" s="342"/>
      <c r="F12" s="340">
        <v>8433</v>
      </c>
      <c r="G12" s="340">
        <v>8433</v>
      </c>
      <c r="H12" s="340">
        <v>100</v>
      </c>
    </row>
    <row r="13" spans="1:8" ht="25.5">
      <c r="A13" s="137"/>
      <c r="B13" s="137"/>
      <c r="C13" s="79" t="s">
        <v>412</v>
      </c>
      <c r="D13" s="341" t="s">
        <v>413</v>
      </c>
      <c r="E13" s="342">
        <v>0</v>
      </c>
      <c r="F13" s="340">
        <v>629</v>
      </c>
      <c r="G13" s="340">
        <v>343</v>
      </c>
      <c r="H13" s="340">
        <v>54.531001589825124</v>
      </c>
    </row>
    <row r="14" spans="1:8" ht="12.75">
      <c r="A14" s="137"/>
      <c r="B14" s="137"/>
      <c r="C14" s="79"/>
      <c r="D14" s="341" t="s">
        <v>280</v>
      </c>
      <c r="E14" s="342"/>
      <c r="F14" s="340">
        <v>91</v>
      </c>
      <c r="G14" s="340">
        <v>91</v>
      </c>
      <c r="H14" s="340">
        <v>100</v>
      </c>
    </row>
    <row r="15" spans="1:8" ht="12.75">
      <c r="A15" s="108"/>
      <c r="B15" s="108"/>
      <c r="C15" s="109"/>
      <c r="D15" s="343" t="s">
        <v>2</v>
      </c>
      <c r="E15" s="344">
        <f>SUM(E6:E13)</f>
        <v>112133</v>
      </c>
      <c r="F15" s="344">
        <f>SUM(F6:F14)</f>
        <v>421689</v>
      </c>
      <c r="G15" s="344">
        <f>SUM(G6:G14)</f>
        <v>364323</v>
      </c>
      <c r="H15" s="345">
        <f>G15/F15*100</f>
        <v>86.39613554064725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91" r:id="rId1"/>
  <headerFooter alignWithMargins="0">
    <oddHeader>&amp;L4. melléklet a 2/2015. (II.20.) önk. rendelethez ezer Ft
&amp;R6 melléklet a 8/2016. (V.20.) önk. rendelethez ezer Ft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workbookViewId="0" topLeftCell="B13">
      <selection activeCell="I39" sqref="I39"/>
    </sheetView>
  </sheetViews>
  <sheetFormatPr defaultColWidth="9.140625" defaultRowHeight="12.75"/>
  <cols>
    <col min="1" max="1" width="14.57421875" style="7" customWidth="1"/>
    <col min="2" max="2" width="50.8515625" style="7" customWidth="1"/>
    <col min="3" max="3" width="9.140625" style="97" customWidth="1"/>
    <col min="4" max="4" width="10.7109375" style="7" customWidth="1"/>
    <col min="5" max="5" width="10.8515625" style="7" customWidth="1"/>
    <col min="6" max="6" width="11.00390625" style="7" customWidth="1"/>
  </cols>
  <sheetData>
    <row r="1" spans="1:3" ht="15.75">
      <c r="A1" s="511" t="s">
        <v>135</v>
      </c>
      <c r="B1" s="511"/>
      <c r="C1" s="511"/>
    </row>
    <row r="2" spans="1:3" ht="15.75">
      <c r="A2" s="512" t="s">
        <v>110</v>
      </c>
      <c r="B2" s="512"/>
      <c r="C2" s="512"/>
    </row>
    <row r="3" spans="1:6" ht="38.25">
      <c r="A3" s="112"/>
      <c r="B3" s="46" t="s">
        <v>90</v>
      </c>
      <c r="C3" s="141" t="s">
        <v>328</v>
      </c>
      <c r="D3" s="258" t="s">
        <v>327</v>
      </c>
      <c r="E3" s="258" t="s">
        <v>288</v>
      </c>
      <c r="F3" s="258" t="s">
        <v>289</v>
      </c>
    </row>
    <row r="4" spans="1:6" ht="12.75">
      <c r="A4" s="513" t="s">
        <v>21</v>
      </c>
      <c r="B4" s="514"/>
      <c r="C4" s="117"/>
      <c r="D4" s="126"/>
      <c r="E4" s="126"/>
      <c r="F4" s="126"/>
    </row>
    <row r="5" spans="1:6" ht="12.75">
      <c r="A5" s="515" t="s">
        <v>104</v>
      </c>
      <c r="B5" s="516"/>
      <c r="C5" s="117"/>
      <c r="D5" s="126"/>
      <c r="E5" s="126"/>
      <c r="F5" s="126"/>
    </row>
    <row r="6" spans="1:6" ht="12.75">
      <c r="A6" s="142"/>
      <c r="B6" s="20" t="s">
        <v>122</v>
      </c>
      <c r="C6" s="117">
        <v>7500</v>
      </c>
      <c r="D6" s="117">
        <v>0</v>
      </c>
      <c r="E6" s="117"/>
      <c r="F6" s="117"/>
    </row>
    <row r="7" spans="1:6" ht="25.5">
      <c r="A7" s="142"/>
      <c r="B7" s="22" t="s">
        <v>245</v>
      </c>
      <c r="C7" s="117"/>
      <c r="D7" s="117">
        <v>74792</v>
      </c>
      <c r="E7" s="117">
        <v>74792</v>
      </c>
      <c r="F7" s="117">
        <f aca="true" t="shared" si="0" ref="F7:F44">E7/D7*100</f>
        <v>100</v>
      </c>
    </row>
    <row r="8" spans="1:6" ht="25.5">
      <c r="A8" s="142"/>
      <c r="B8" s="22" t="s">
        <v>246</v>
      </c>
      <c r="C8" s="117"/>
      <c r="D8" s="117">
        <v>24060</v>
      </c>
      <c r="E8" s="117">
        <v>24060</v>
      </c>
      <c r="F8" s="117">
        <f t="shared" si="0"/>
        <v>100</v>
      </c>
    </row>
    <row r="9" spans="1:6" ht="12.75">
      <c r="A9" s="262"/>
      <c r="B9" s="265" t="s">
        <v>2</v>
      </c>
      <c r="C9" s="260">
        <f>SUM(C6:C8)</f>
        <v>7500</v>
      </c>
      <c r="D9" s="260">
        <f>SUM(D6:D8)</f>
        <v>98852</v>
      </c>
      <c r="E9" s="260">
        <f>SUM(E6:E8)</f>
        <v>98852</v>
      </c>
      <c r="F9" s="260">
        <v>100</v>
      </c>
    </row>
    <row r="10" spans="1:6" ht="12.75">
      <c r="A10" s="264" t="s">
        <v>108</v>
      </c>
      <c r="B10" s="347"/>
      <c r="C10" s="117"/>
      <c r="D10" s="117"/>
      <c r="E10" s="117"/>
      <c r="F10" s="117"/>
    </row>
    <row r="11" spans="1:6" ht="12.75">
      <c r="A11" s="142"/>
      <c r="B11" s="22" t="s">
        <v>417</v>
      </c>
      <c r="C11" s="117"/>
      <c r="D11" s="117">
        <v>725</v>
      </c>
      <c r="E11" s="117">
        <v>723</v>
      </c>
      <c r="F11" s="117">
        <v>100</v>
      </c>
    </row>
    <row r="12" spans="1:6" ht="12.75">
      <c r="A12" s="261"/>
      <c r="B12" s="265" t="s">
        <v>2</v>
      </c>
      <c r="C12" s="260"/>
      <c r="D12" s="260">
        <f>SUM(D11)</f>
        <v>725</v>
      </c>
      <c r="E12" s="260">
        <f>SUM(E11)</f>
        <v>723</v>
      </c>
      <c r="F12" s="260">
        <v>100</v>
      </c>
    </row>
    <row r="13" spans="1:6" ht="12.75">
      <c r="A13" s="142"/>
      <c r="B13" s="22"/>
      <c r="C13" s="117"/>
      <c r="D13" s="117"/>
      <c r="E13" s="117"/>
      <c r="F13" s="117"/>
    </row>
    <row r="14" spans="1:6" ht="12.75">
      <c r="A14" s="261" t="s">
        <v>111</v>
      </c>
      <c r="B14" s="157"/>
      <c r="C14" s="90">
        <f>C9+C12</f>
        <v>7500</v>
      </c>
      <c r="D14" s="90">
        <f>D9+D12</f>
        <v>99577</v>
      </c>
      <c r="E14" s="90">
        <f>E9+E12</f>
        <v>99575</v>
      </c>
      <c r="F14" s="260">
        <f>E14/D14*100</f>
        <v>99.99799150406218</v>
      </c>
    </row>
    <row r="15" spans="1:6" ht="12.75">
      <c r="A15" s="515"/>
      <c r="B15" s="517"/>
      <c r="C15" s="516"/>
      <c r="D15" s="137"/>
      <c r="E15" s="137"/>
      <c r="F15" s="117"/>
    </row>
    <row r="16" spans="1:6" ht="12.75">
      <c r="A16" s="513" t="s">
        <v>87</v>
      </c>
      <c r="B16" s="514"/>
      <c r="C16" s="117"/>
      <c r="D16" s="117"/>
      <c r="E16" s="117"/>
      <c r="F16" s="117"/>
    </row>
    <row r="17" spans="1:6" ht="12.75">
      <c r="A17" s="513" t="s">
        <v>221</v>
      </c>
      <c r="B17" s="514"/>
      <c r="C17" s="117"/>
      <c r="D17" s="117"/>
      <c r="E17" s="117"/>
      <c r="F17" s="117"/>
    </row>
    <row r="18" spans="1:6" ht="12.75">
      <c r="A18" s="143"/>
      <c r="B18" s="112" t="s">
        <v>129</v>
      </c>
      <c r="C18" s="117">
        <v>6035</v>
      </c>
      <c r="D18" s="117">
        <v>139568</v>
      </c>
      <c r="E18" s="117">
        <v>139568</v>
      </c>
      <c r="F18" s="117">
        <f t="shared" si="0"/>
        <v>100</v>
      </c>
    </row>
    <row r="19" spans="1:6" ht="38.25">
      <c r="A19" s="144"/>
      <c r="B19" s="22" t="s">
        <v>130</v>
      </c>
      <c r="C19" s="117">
        <v>6458</v>
      </c>
      <c r="D19" s="117">
        <v>23909</v>
      </c>
      <c r="E19" s="117">
        <v>8675</v>
      </c>
      <c r="F19" s="117">
        <f t="shared" si="0"/>
        <v>36.28340792170312</v>
      </c>
    </row>
    <row r="20" spans="1:6" ht="36.75" customHeight="1">
      <c r="A20" s="144"/>
      <c r="B20" s="22" t="s">
        <v>131</v>
      </c>
      <c r="C20" s="117">
        <v>0</v>
      </c>
      <c r="D20" s="117">
        <v>10180</v>
      </c>
      <c r="E20" s="117">
        <v>10180</v>
      </c>
      <c r="F20" s="117">
        <f t="shared" si="0"/>
        <v>100</v>
      </c>
    </row>
    <row r="21" spans="1:6" ht="12.75">
      <c r="A21" s="144"/>
      <c r="B21" s="22" t="s">
        <v>113</v>
      </c>
      <c r="C21" s="117">
        <v>2000</v>
      </c>
      <c r="D21" s="117">
        <v>0</v>
      </c>
      <c r="E21" s="117"/>
      <c r="F21" s="117"/>
    </row>
    <row r="22" spans="1:6" ht="12.75">
      <c r="A22" s="138"/>
      <c r="B22" s="145" t="s">
        <v>123</v>
      </c>
      <c r="C22" s="117">
        <v>1000</v>
      </c>
      <c r="D22" s="117">
        <v>1000</v>
      </c>
      <c r="E22" s="117">
        <v>756</v>
      </c>
      <c r="F22" s="117">
        <f t="shared" si="0"/>
        <v>75.6</v>
      </c>
    </row>
    <row r="23" spans="1:6" ht="12.75">
      <c r="A23" s="138"/>
      <c r="B23" s="145" t="s">
        <v>243</v>
      </c>
      <c r="C23" s="117"/>
      <c r="D23" s="117">
        <v>512</v>
      </c>
      <c r="E23" s="117">
        <v>530</v>
      </c>
      <c r="F23" s="117">
        <f t="shared" si="0"/>
        <v>103.515625</v>
      </c>
    </row>
    <row r="24" spans="1:6" ht="38.25">
      <c r="A24" s="138"/>
      <c r="B24" s="139" t="s">
        <v>137</v>
      </c>
      <c r="C24" s="117">
        <v>802</v>
      </c>
      <c r="D24" s="117">
        <v>802</v>
      </c>
      <c r="E24" s="117">
        <v>802</v>
      </c>
      <c r="F24" s="117">
        <f t="shared" si="0"/>
        <v>100</v>
      </c>
    </row>
    <row r="25" spans="1:6" ht="25.5">
      <c r="A25" s="138"/>
      <c r="B25" s="139" t="s">
        <v>201</v>
      </c>
      <c r="C25" s="117"/>
      <c r="D25" s="117">
        <v>6910</v>
      </c>
      <c r="E25" s="117">
        <v>6910</v>
      </c>
      <c r="F25" s="117">
        <f t="shared" si="0"/>
        <v>100</v>
      </c>
    </row>
    <row r="26" spans="1:6" s="7" customFormat="1" ht="25.5">
      <c r="A26" s="138"/>
      <c r="B26" s="139" t="s">
        <v>202</v>
      </c>
      <c r="C26" s="117"/>
      <c r="D26" s="117">
        <v>4053</v>
      </c>
      <c r="E26" s="117">
        <v>3162</v>
      </c>
      <c r="F26" s="117">
        <f t="shared" si="0"/>
        <v>78.01628423390082</v>
      </c>
    </row>
    <row r="27" spans="1:6" s="7" customFormat="1" ht="12.75">
      <c r="A27" s="138"/>
      <c r="B27" s="139" t="s">
        <v>206</v>
      </c>
      <c r="C27" s="150"/>
      <c r="D27" s="117">
        <v>1800</v>
      </c>
      <c r="E27" s="117">
        <v>1800</v>
      </c>
      <c r="F27" s="117">
        <f t="shared" si="0"/>
        <v>100</v>
      </c>
    </row>
    <row r="28" spans="1:6" s="7" customFormat="1" ht="12.75">
      <c r="A28" s="138"/>
      <c r="B28" s="139" t="s">
        <v>244</v>
      </c>
      <c r="C28" s="150"/>
      <c r="D28" s="117">
        <v>7772</v>
      </c>
      <c r="E28" s="117">
        <v>7772</v>
      </c>
      <c r="F28" s="117">
        <f t="shared" si="0"/>
        <v>100</v>
      </c>
    </row>
    <row r="29" spans="1:6" s="7" customFormat="1" ht="12.75">
      <c r="A29" s="138"/>
      <c r="B29" s="139" t="s">
        <v>283</v>
      </c>
      <c r="C29" s="150"/>
      <c r="D29" s="117">
        <v>400</v>
      </c>
      <c r="E29" s="117">
        <v>400</v>
      </c>
      <c r="F29" s="117">
        <f t="shared" si="0"/>
        <v>100</v>
      </c>
    </row>
    <row r="30" spans="1:6" ht="12.75">
      <c r="A30" s="261"/>
      <c r="B30" s="157" t="s">
        <v>2</v>
      </c>
      <c r="C30" s="158">
        <f>SUM(C17:C24)</f>
        <v>16295</v>
      </c>
      <c r="D30" s="90">
        <v>196906</v>
      </c>
      <c r="E30" s="259">
        <f>SUM(E18:E29)</f>
        <v>180555</v>
      </c>
      <c r="F30" s="260">
        <f t="shared" si="0"/>
        <v>91.69603770326958</v>
      </c>
    </row>
    <row r="31" spans="1:6" ht="12.75">
      <c r="A31" s="142"/>
      <c r="B31" s="142"/>
      <c r="C31" s="146"/>
      <c r="D31" s="142"/>
      <c r="E31" s="142"/>
      <c r="F31" s="117"/>
    </row>
    <row r="32" spans="1:6" ht="12.75">
      <c r="A32" s="262" t="s">
        <v>115</v>
      </c>
      <c r="B32" s="263"/>
      <c r="C32" s="117"/>
      <c r="D32" s="117"/>
      <c r="E32" s="117"/>
      <c r="F32" s="117"/>
    </row>
    <row r="33" spans="1:6" ht="12.75">
      <c r="A33" s="138"/>
      <c r="B33" s="145" t="s">
        <v>140</v>
      </c>
      <c r="C33" s="117">
        <v>1500</v>
      </c>
      <c r="D33" s="117">
        <v>5625</v>
      </c>
      <c r="E33" s="117">
        <v>1545</v>
      </c>
      <c r="F33" s="117">
        <f t="shared" si="0"/>
        <v>27.46666666666667</v>
      </c>
    </row>
    <row r="34" spans="1:6" ht="12.75">
      <c r="A34" s="138"/>
      <c r="B34" s="145" t="s">
        <v>124</v>
      </c>
      <c r="C34" s="117">
        <v>500</v>
      </c>
      <c r="D34" s="117">
        <v>1875</v>
      </c>
      <c r="E34" s="117">
        <v>3087</v>
      </c>
      <c r="F34" s="117">
        <f t="shared" si="0"/>
        <v>164.64000000000001</v>
      </c>
    </row>
    <row r="35" spans="1:6" ht="12.75">
      <c r="A35" s="262"/>
      <c r="B35" s="160" t="s">
        <v>2</v>
      </c>
      <c r="C35" s="90">
        <f>SUM(C33:C34)</f>
        <v>2000</v>
      </c>
      <c r="D35" s="90">
        <v>7500</v>
      </c>
      <c r="E35" s="90">
        <f>SUM(E33:E34)</f>
        <v>4632</v>
      </c>
      <c r="F35" s="260">
        <f t="shared" si="0"/>
        <v>61.760000000000005</v>
      </c>
    </row>
    <row r="36" spans="1:6" ht="12.75">
      <c r="A36" s="262" t="s">
        <v>121</v>
      </c>
      <c r="B36" s="263"/>
      <c r="C36" s="117"/>
      <c r="D36" s="33"/>
      <c r="E36" s="33"/>
      <c r="F36" s="117"/>
    </row>
    <row r="37" spans="1:6" ht="12.75">
      <c r="A37" s="147"/>
      <c r="B37" s="148" t="s">
        <v>124</v>
      </c>
      <c r="C37" s="149">
        <v>0</v>
      </c>
      <c r="D37" s="35">
        <v>529</v>
      </c>
      <c r="E37" s="35">
        <v>526</v>
      </c>
      <c r="F37" s="117">
        <f t="shared" si="0"/>
        <v>99.4328922495274</v>
      </c>
    </row>
    <row r="38" spans="1:6" ht="12.75">
      <c r="A38" s="264" t="s">
        <v>108</v>
      </c>
      <c r="B38" s="264"/>
      <c r="C38" s="84"/>
      <c r="D38" s="35"/>
      <c r="E38" s="35"/>
      <c r="F38" s="117"/>
    </row>
    <row r="39" spans="1:6" ht="12.75">
      <c r="A39" s="138"/>
      <c r="B39" s="145" t="s">
        <v>419</v>
      </c>
      <c r="C39" s="117">
        <v>300</v>
      </c>
      <c r="D39" s="35">
        <v>7300</v>
      </c>
      <c r="E39" s="35">
        <v>9015</v>
      </c>
      <c r="F39" s="117">
        <f t="shared" si="0"/>
        <v>123.49315068493149</v>
      </c>
    </row>
    <row r="40" spans="1:6" ht="12" customHeight="1">
      <c r="A40" s="138"/>
      <c r="B40" s="145" t="s">
        <v>211</v>
      </c>
      <c r="C40" s="117"/>
      <c r="D40" s="35">
        <v>8702</v>
      </c>
      <c r="E40" s="35">
        <v>6771</v>
      </c>
      <c r="F40" s="117">
        <f t="shared" si="0"/>
        <v>77.80969891978854</v>
      </c>
    </row>
    <row r="41" spans="1:6" ht="12" customHeight="1">
      <c r="A41" s="262"/>
      <c r="B41" s="160" t="s">
        <v>2</v>
      </c>
      <c r="C41" s="161"/>
      <c r="D41" s="90">
        <v>16002</v>
      </c>
      <c r="E41" s="90">
        <f>SUM(E39:E40)</f>
        <v>15786</v>
      </c>
      <c r="F41" s="260">
        <f t="shared" si="0"/>
        <v>98.65016872890888</v>
      </c>
    </row>
    <row r="42" spans="1:6" ht="12" customHeight="1">
      <c r="A42" s="138"/>
      <c r="B42" s="145"/>
      <c r="C42" s="117"/>
      <c r="D42" s="117"/>
      <c r="E42" s="117"/>
      <c r="F42" s="117"/>
    </row>
    <row r="43" spans="1:6" ht="12.75">
      <c r="A43" s="265" t="s">
        <v>112</v>
      </c>
      <c r="B43" s="160"/>
      <c r="C43" s="90">
        <f>C30+C35+C37+C39</f>
        <v>18595</v>
      </c>
      <c r="D43" s="90">
        <f>D30+D35+D37+D41</f>
        <v>220937</v>
      </c>
      <c r="E43" s="90">
        <f>E30+E35+E37+E41</f>
        <v>201499</v>
      </c>
      <c r="F43" s="260">
        <f t="shared" si="0"/>
        <v>91.20201686453603</v>
      </c>
    </row>
    <row r="44" spans="1:6" ht="12.75">
      <c r="A44" s="261" t="s">
        <v>91</v>
      </c>
      <c r="B44" s="157"/>
      <c r="C44" s="90">
        <f>C14+C43</f>
        <v>26095</v>
      </c>
      <c r="D44" s="90">
        <f>D14+D43</f>
        <v>320514</v>
      </c>
      <c r="E44" s="90">
        <f>E14+E43</f>
        <v>301074</v>
      </c>
      <c r="F44" s="260">
        <f t="shared" si="0"/>
        <v>93.93474232014826</v>
      </c>
    </row>
  </sheetData>
  <sheetProtection/>
  <mergeCells count="7">
    <mergeCell ref="A1:C1"/>
    <mergeCell ref="A2:C2"/>
    <mergeCell ref="A16:B16"/>
    <mergeCell ref="A17:B17"/>
    <mergeCell ref="A4:B4"/>
    <mergeCell ref="A5:B5"/>
    <mergeCell ref="A15:C15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6" r:id="rId1"/>
  <headerFooter alignWithMargins="0">
    <oddHeader>&amp;L5. melléklet a 2/2015. (II.20.) önk.rendelethez, ezer Ft
&amp;R7. melléklet a 8/2016. (V.20.) önk. rendelethez ezer Ft
</oddHeader>
    <oddFooter>&amp;C7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markos.maria</cp:lastModifiedBy>
  <cp:lastPrinted>2016-05-19T06:58:32Z</cp:lastPrinted>
  <dcterms:created xsi:type="dcterms:W3CDTF">2005-02-03T09:30:35Z</dcterms:created>
  <dcterms:modified xsi:type="dcterms:W3CDTF">2016-05-19T07:05:18Z</dcterms:modified>
  <cp:category/>
  <cp:version/>
  <cp:contentType/>
  <cp:contentStatus/>
</cp:coreProperties>
</file>