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225" firstSheet="15" activeTab="21"/>
  </bookViews>
  <sheets>
    <sheet name="Előterjesztés" sheetId="1" r:id="rId1"/>
    <sheet name="Rendelet" sheetId="2" r:id="rId2"/>
    <sheet name="Bevétel 1" sheetId="3" r:id="rId3"/>
    <sheet name="Bevétel1a" sheetId="4" r:id="rId4"/>
    <sheet name="Kiadás2" sheetId="5" r:id="rId5"/>
    <sheet name="Kiadás2a" sheetId="6" r:id="rId6"/>
    <sheet name="Műk.tám. 3" sheetId="7" r:id="rId7"/>
    <sheet name="Felhal tám 4" sheetId="8" r:id="rId8"/>
    <sheet name="Felhalmozási kiadások 5" sheetId="9" r:id="rId9"/>
    <sheet name="Létszám 6" sheetId="10" r:id="rId10"/>
    <sheet name="EU 7" sheetId="11" r:id="rId11"/>
    <sheet name="Több évre 8" sheetId="12" r:id="rId12"/>
    <sheet name="Tart 9" sheetId="13" r:id="rId13"/>
    <sheet name="Fin.ütemterv10" sheetId="14" r:id="rId14"/>
    <sheet name="Közv tám 11" sheetId="15" r:id="rId15"/>
    <sheet name="Állami 12" sheetId="16" r:id="rId16"/>
    <sheet name="Finansz13" sheetId="17" r:id="rId17"/>
    <sheet name="Előir.felh.14" sheetId="18" r:id="rId18"/>
    <sheet name="3évmérleg 15" sheetId="19" r:id="rId19"/>
    <sheet name="Mérleg 16" sheetId="20" r:id="rId20"/>
    <sheet name="Maradvány 17" sheetId="21" r:id="rId21"/>
    <sheet name="Tárgyi eszk 18" sheetId="22" r:id="rId22"/>
  </sheets>
  <definedNames>
    <definedName name="_xlnm.Print_Titles" localSheetId="3">'Bevétel1a'!$5:$5</definedName>
    <definedName name="_xlnm.Print_Titles" localSheetId="19">'Mérleg 16'!$1:$3</definedName>
    <definedName name="_xlnm.Print_Area" localSheetId="2">'Bevétel 1'!$A$1:$L$41</definedName>
    <definedName name="_xlnm.Print_Area" localSheetId="7">'Felhal tám 4'!$A$1:$H$7</definedName>
    <definedName name="_xlnm.Print_Area" localSheetId="4">'Kiadás2'!$A$1:$L$24</definedName>
  </definedNames>
  <calcPr fullCalcOnLoad="1"/>
</workbook>
</file>

<file path=xl/sharedStrings.xml><?xml version="1.0" encoding="utf-8"?>
<sst xmlns="http://schemas.openxmlformats.org/spreadsheetml/2006/main" count="1310" uniqueCount="753">
  <si>
    <t>Dologi kiadások</t>
  </si>
  <si>
    <t>Felhalmozási kiadások</t>
  </si>
  <si>
    <t>Összesen</t>
  </si>
  <si>
    <t>Személyi kiadások</t>
  </si>
  <si>
    <t>Iparűzési adó</t>
  </si>
  <si>
    <t>Gépjárműadó</t>
  </si>
  <si>
    <t>I.</t>
  </si>
  <si>
    <t>II.</t>
  </si>
  <si>
    <t>III.</t>
  </si>
  <si>
    <t>IV.</t>
  </si>
  <si>
    <t>V.</t>
  </si>
  <si>
    <t>VII.</t>
  </si>
  <si>
    <t>VIII.</t>
  </si>
  <si>
    <t>BEVÉTEL ÖSSZESEN</t>
  </si>
  <si>
    <t>Működési kiadások</t>
  </si>
  <si>
    <t>Jogcím.csop.sz.</t>
  </si>
  <si>
    <t>Előir.  csop.sz.</t>
  </si>
  <si>
    <t>Cím, alcím, jogcím</t>
  </si>
  <si>
    <t>Jogcím. csop.sz.</t>
  </si>
  <si>
    <t>Előir.cs.sz.</t>
  </si>
  <si>
    <t>VI.</t>
  </si>
  <si>
    <t>Felújítások</t>
  </si>
  <si>
    <t>Az önkormányzat költségvetési főösszege bevételi forrásonként</t>
  </si>
  <si>
    <t>Működési célú központosított előirányzatok</t>
  </si>
  <si>
    <t>Helyi önkormányzatok működésének általános támogatása</t>
  </si>
  <si>
    <t>Települési önkormányzatok egyes köznevelési feladatainak támogatása</t>
  </si>
  <si>
    <t>Települési önkormányzatok szociális és gyermekjóléti  feladatainak támogatása</t>
  </si>
  <si>
    <t>Települési önkormányzatok kulturális feladatainak támogatása</t>
  </si>
  <si>
    <t>B111</t>
  </si>
  <si>
    <t>B112</t>
  </si>
  <si>
    <t>B113</t>
  </si>
  <si>
    <t>B114</t>
  </si>
  <si>
    <t>B115</t>
  </si>
  <si>
    <t>B1</t>
  </si>
  <si>
    <t>Működési célú támogatások államháztartáson belülről</t>
  </si>
  <si>
    <t>Felhalmozási célú támogatások államháztartáson belülről</t>
  </si>
  <si>
    <t>B2</t>
  </si>
  <si>
    <t>B21</t>
  </si>
  <si>
    <t>Felhalmozási célú önkormányzati támogatás</t>
  </si>
  <si>
    <t>B3</t>
  </si>
  <si>
    <t>Közhatalmi bevételek</t>
  </si>
  <si>
    <t>B4</t>
  </si>
  <si>
    <t>Működési bevételek</t>
  </si>
  <si>
    <t>B408</t>
  </si>
  <si>
    <t>Ebből kamatbevételek</t>
  </si>
  <si>
    <t>B5</t>
  </si>
  <si>
    <t>Felhalmozási bevételek</t>
  </si>
  <si>
    <t>B6</t>
  </si>
  <si>
    <t>Működési célú átvett pénzeszközök</t>
  </si>
  <si>
    <t>Egyéb működési célú átvett pénzeszközök</t>
  </si>
  <si>
    <t>B63</t>
  </si>
  <si>
    <t>B7</t>
  </si>
  <si>
    <t>Felhalmozási célú átvett pénzeszközök</t>
  </si>
  <si>
    <t>B73</t>
  </si>
  <si>
    <t>Egyéb felhalmozási célú átvett pénzeszközök</t>
  </si>
  <si>
    <t>B8</t>
  </si>
  <si>
    <t>Finanszírozási bevételek</t>
  </si>
  <si>
    <t>B8131</t>
  </si>
  <si>
    <t>Előző év költségvetési maradványának igénybevétele</t>
  </si>
  <si>
    <t>B34</t>
  </si>
  <si>
    <t>Vagyoni tipusú adók</t>
  </si>
  <si>
    <t>Magánszemélyek kommunális adója</t>
  </si>
  <si>
    <t>B35</t>
  </si>
  <si>
    <t>B36</t>
  </si>
  <si>
    <t>Egyéb közhatalmi bevételek</t>
  </si>
  <si>
    <t>Igazgatási szolg.díjak, egyéb bírságok, pótlékok</t>
  </si>
  <si>
    <t>B16</t>
  </si>
  <si>
    <t>Egyéb működési célú támogatások bevételei államháztartáson belülről</t>
  </si>
  <si>
    <t>B25</t>
  </si>
  <si>
    <t>Egyéb felhalmozási célú támogatások bevételei államháztartáson belülről</t>
  </si>
  <si>
    <t>K1</t>
  </si>
  <si>
    <t>Munkaadókat terhelő járulékok és szociális hozzájárulási adó</t>
  </si>
  <si>
    <t>K2</t>
  </si>
  <si>
    <t>K3</t>
  </si>
  <si>
    <t>K4</t>
  </si>
  <si>
    <t>K5</t>
  </si>
  <si>
    <t>K6</t>
  </si>
  <si>
    <t>K7</t>
  </si>
  <si>
    <t>K8</t>
  </si>
  <si>
    <t>Ellátottak pénzbeli juttatásai</t>
  </si>
  <si>
    <t>Egyéb működési célú kiadások</t>
  </si>
  <si>
    <t>Ebből: Egyéb működési célú támogatások államháztartáson belülre</t>
  </si>
  <si>
    <t>K506</t>
  </si>
  <si>
    <t>Ebből: Egyéb működési célú támogatások államháztartáson kívülre</t>
  </si>
  <si>
    <t>K511</t>
  </si>
  <si>
    <t>K512</t>
  </si>
  <si>
    <t>Ebből: Tartalékok</t>
  </si>
  <si>
    <t>Beruházások</t>
  </si>
  <si>
    <t>Egyéb felhalmozási célú kiadások</t>
  </si>
  <si>
    <t>Ebből: Egyéb felhalmozási célú támogatások államháztartáson kívülre</t>
  </si>
  <si>
    <t>K88</t>
  </si>
  <si>
    <t>Körösszögi Többcélú Társulás</t>
  </si>
  <si>
    <t>3.</t>
  </si>
  <si>
    <t>Megnevezés</t>
  </si>
  <si>
    <t>Termékek és szolgáltatások adói</t>
  </si>
  <si>
    <t>B62</t>
  </si>
  <si>
    <t>Működési célú kölcsönök</t>
  </si>
  <si>
    <t>Felhalmozási célú kölcsönök</t>
  </si>
  <si>
    <t>1.</t>
  </si>
  <si>
    <t>2.</t>
  </si>
  <si>
    <t>4.</t>
  </si>
  <si>
    <t>B354</t>
  </si>
  <si>
    <t>B31</t>
  </si>
  <si>
    <t>Jövedelemadók</t>
  </si>
  <si>
    <t>Termőföld bérbeadásából származó jövedelemadó</t>
  </si>
  <si>
    <t>B311</t>
  </si>
  <si>
    <t>Talajterhelési díj</t>
  </si>
  <si>
    <t>Önkormányzat</t>
  </si>
  <si>
    <t>Személyi juttatások</t>
  </si>
  <si>
    <t>Munkaadókat terhelő járulékok</t>
  </si>
  <si>
    <t>Ellátottak pénzbeli juttatása</t>
  </si>
  <si>
    <t>Mindösszesen:</t>
  </si>
  <si>
    <t>Egyéb működési támogatás áh belülre</t>
  </si>
  <si>
    <t>Szlovák Önkormányzat támogatása</t>
  </si>
  <si>
    <t>Egyéb működési támogatás áh kívülre</t>
  </si>
  <si>
    <t>Körös-szögi Hulladékgazdálkodási Nonprofit Kft. működéséhez hozzájárulás</t>
  </si>
  <si>
    <t>Egyéb működési támogatások</t>
  </si>
  <si>
    <t>Az önkormányzat költségvetési bevétele intézményenként</t>
  </si>
  <si>
    <t>Kondorosi Közös Önkormányzati Hivatal</t>
  </si>
  <si>
    <t>Dérczy Ferenc Könyvtár és Közművelődési Intézmény</t>
  </si>
  <si>
    <t>Mindösszesen</t>
  </si>
  <si>
    <t>Önkormányzat összesen</t>
  </si>
  <si>
    <t>Működési kiadások összesen</t>
  </si>
  <si>
    <t>Felhalmozási kiadások összesen</t>
  </si>
  <si>
    <t>Polgárvédelem támogatása</t>
  </si>
  <si>
    <t>Bursa Hungarica ösztöndíjpályázat</t>
  </si>
  <si>
    <t>Költségvetési kiadások mindösszesen:</t>
  </si>
  <si>
    <t>Finanszírozási kiadások</t>
  </si>
  <si>
    <t>K9</t>
  </si>
  <si>
    <t>Ebből: Egyéb felhalmozási célú támogatások államháztartáson belülre</t>
  </si>
  <si>
    <t xml:space="preserve">KONDOROS VÁROS ÖNKORMÁNYZAT </t>
  </si>
  <si>
    <t>Köznevelési Társulás támogatása</t>
  </si>
  <si>
    <t>Orosháza és térsége ivóvízminőség-javító program működési hozzájárulás</t>
  </si>
  <si>
    <t>Általános- és céltartalék</t>
  </si>
  <si>
    <t>Sorszám</t>
  </si>
  <si>
    <t>cél megnevezése</t>
  </si>
  <si>
    <t>Környezetvédelmi alap kiadásai</t>
  </si>
  <si>
    <t>Felhalmozási kiadásokra</t>
  </si>
  <si>
    <t>Ö S S Z E S E N :</t>
  </si>
  <si>
    <t>Víziközmű fejlesztési alap</t>
  </si>
  <si>
    <t>R.sz.</t>
  </si>
  <si>
    <t>Kondorosi Közös Önk.Hivatal</t>
  </si>
  <si>
    <t xml:space="preserve">Beruházások </t>
  </si>
  <si>
    <t>Intézményfinansz. -</t>
  </si>
  <si>
    <t>Kiadás összesen</t>
  </si>
  <si>
    <t>Bevétel összesen</t>
  </si>
  <si>
    <t xml:space="preserve">Finanszírozás </t>
  </si>
  <si>
    <t>Települési adó - Földadó</t>
  </si>
  <si>
    <t>Települési adó - földadó</t>
  </si>
  <si>
    <t>B402</t>
  </si>
  <si>
    <t>B404</t>
  </si>
  <si>
    <t>B406</t>
  </si>
  <si>
    <t>Szolgáltatások ellenértéke</t>
  </si>
  <si>
    <t>Tulajdonosi bevételek</t>
  </si>
  <si>
    <t>Kiszámlázott általános forgalmi adó</t>
  </si>
  <si>
    <t>B401</t>
  </si>
  <si>
    <t>B405</t>
  </si>
  <si>
    <t>Gyulai  Közüzemi KFT. működési hozzájárulás</t>
  </si>
  <si>
    <t>Polgármesteri Keret</t>
  </si>
  <si>
    <t>Egyéb működési támogatás áh kívülre összesen</t>
  </si>
  <si>
    <t>Lakásépítési alapszámla</t>
  </si>
  <si>
    <t>5.</t>
  </si>
  <si>
    <t>Tartalékok mindösszesen:</t>
  </si>
  <si>
    <t>Kondoros Város Önkormányzat intézmények finanszírozási ütemterve</t>
  </si>
  <si>
    <t>január</t>
  </si>
  <si>
    <t>február</t>
  </si>
  <si>
    <t>márc.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</si>
  <si>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</si>
  <si>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</si>
  <si>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</si>
  <si>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</si>
  <si>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</si>
  <si>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</si>
  <si>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</si>
  <si>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</si>
  <si>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</si>
  <si>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összesen</t>
  </si>
  <si>
    <t>Dérczy Ferenc Könytár és Közművelődési Int.</t>
  </si>
  <si>
    <t>Támogatás összesen:</t>
  </si>
  <si>
    <t>áprl.</t>
  </si>
  <si>
    <t>okt.</t>
  </si>
  <si>
    <t>BEVÉTELEK</t>
  </si>
  <si>
    <t>1. Támogatások államháztartáson belülről</t>
  </si>
  <si>
    <t>2. Közhatalmi bevételek</t>
  </si>
  <si>
    <t>3.Működési bevételek</t>
  </si>
  <si>
    <t>5. Működési célú  Átvett pénzeszközök</t>
  </si>
  <si>
    <t>KIADÁSOK</t>
  </si>
  <si>
    <t>Ebből: Tartalék felhasználása</t>
  </si>
  <si>
    <t>Tartalékok</t>
  </si>
  <si>
    <t>Egyéb szolgáltatások nyújtása miatti bevételek</t>
  </si>
  <si>
    <t>Kiszámlázott szolg. ÁFA teljesítése</t>
  </si>
  <si>
    <t>Ebből: Egyéb elvonások, befizetések teljesítése</t>
  </si>
  <si>
    <t>Egyéb elvonások, befizetések teljesítése</t>
  </si>
  <si>
    <t>Civil pályázat - egyéb keret</t>
  </si>
  <si>
    <t>Civil pályázat - sport keret</t>
  </si>
  <si>
    <t>Polgárőrség támogatása</t>
  </si>
  <si>
    <t>B411</t>
  </si>
  <si>
    <t>Fejlesztések és felújítások</t>
  </si>
  <si>
    <t>Felújítások összesen</t>
  </si>
  <si>
    <t>Egyéb kisértékű tárgyieszköz beszerzés</t>
  </si>
  <si>
    <t>Összesen:</t>
  </si>
  <si>
    <t>BERUHÁZÁSOK ÖSSZESEN</t>
  </si>
  <si>
    <t>FELHALMOZÁSI KIADÁS ÖSSZESEN:</t>
  </si>
  <si>
    <t xml:space="preserve"> Mód.ei. Összesen</t>
  </si>
  <si>
    <t>Teljesítés</t>
  </si>
  <si>
    <t>Teljesítés %</t>
  </si>
  <si>
    <t>Teljestés megoszlása %</t>
  </si>
  <si>
    <t>Teljesítés %-a</t>
  </si>
  <si>
    <t>Teljesítés megoszlása %</t>
  </si>
  <si>
    <t>Önkormányzat teljesítés</t>
  </si>
  <si>
    <t>Kondorosi Közös Önk.Hivatal teljesítés</t>
  </si>
  <si>
    <t>Teljesítés Összesen</t>
  </si>
  <si>
    <t>Foglalkoztatotti létszám intézményenként</t>
  </si>
  <si>
    <t>Jogcím</t>
  </si>
  <si>
    <t xml:space="preserve">Költségvetési szerv </t>
  </si>
  <si>
    <t>Megnevezése</t>
  </si>
  <si>
    <t>telj.mi.</t>
  </si>
  <si>
    <t>rész.m.i.</t>
  </si>
  <si>
    <t>prémium év</t>
  </si>
  <si>
    <t>össz.</t>
  </si>
  <si>
    <t>fogl./fő/</t>
  </si>
  <si>
    <t>létsz./fő</t>
  </si>
  <si>
    <t>Közmunkaprogram</t>
  </si>
  <si>
    <t>Dérczy Ferenc Könyvtár és Közműv.I.</t>
  </si>
  <si>
    <t>Önkormányzat összesen:</t>
  </si>
  <si>
    <t>Kondoros Város Önkormányzata</t>
  </si>
  <si>
    <t>ezer forintban</t>
  </si>
  <si>
    <t>Projekt neve:</t>
  </si>
  <si>
    <t>Projekt azonosítója:</t>
  </si>
  <si>
    <t>tervezett összköltség:</t>
  </si>
  <si>
    <t>kezdés időpontja:</t>
  </si>
  <si>
    <t>befejezés időpontja:</t>
  </si>
  <si>
    <t>MEGJEGYZÉS: NYERTES PÁLYÁZAT</t>
  </si>
  <si>
    <t>pályázatban vállalt önerő</t>
  </si>
  <si>
    <r>
      <t>Önerő:</t>
    </r>
    <r>
      <rPr>
        <b/>
        <sz val="10"/>
        <rFont val="Arial"/>
        <family val="2"/>
      </rPr>
      <t xml:space="preserve"> a támogatás 100%-os, nincs önerő.</t>
    </r>
  </si>
  <si>
    <t>Kondoros Város Önkormányzat</t>
  </si>
  <si>
    <t xml:space="preserve">Kondoros Város Önkormányzat több évre szóló kötelezettségvállalása </t>
  </si>
  <si>
    <t>2020. év</t>
  </si>
  <si>
    <t>KÖTELEZETTSÉGEK ÖSSZ:</t>
  </si>
  <si>
    <t>12/A - Mérleg</t>
  </si>
  <si>
    <t>#</t>
  </si>
  <si>
    <t>Előző időszak</t>
  </si>
  <si>
    <t>Módosítások (+/-)</t>
  </si>
  <si>
    <t>Tárgyi időszak</t>
  </si>
  <si>
    <t>02</t>
  </si>
  <si>
    <t>A/I/2 Szellemi termékek</t>
  </si>
  <si>
    <t>04</t>
  </si>
  <si>
    <t>A/I Immateriális javak (=A/I/1+A/I/2+A/I/3)</t>
  </si>
  <si>
    <t>05</t>
  </si>
  <si>
    <t>A/II/1 Ingatlanok és a kapcsolódó vagyoni értékű jogok</t>
  </si>
  <si>
    <t>06</t>
  </si>
  <si>
    <t>A/II/2 Gépek, berendezések, felszerelések, járművek</t>
  </si>
  <si>
    <t>08</t>
  </si>
  <si>
    <t>A/II/4 Beruházások, felújítások</t>
  </si>
  <si>
    <t>10</t>
  </si>
  <si>
    <t>A/II Tárgyi eszközök  (=A/II/1+...+A/II/5)</t>
  </si>
  <si>
    <t>11</t>
  </si>
  <si>
    <t>A/III/1 Tartós részesedések (=A/III/1a+…+A/III/1e)</t>
  </si>
  <si>
    <t>13</t>
  </si>
  <si>
    <t>A/III/1b - ebből: tartós részesedések nem pénzügyi vállalkozásban</t>
  </si>
  <si>
    <t>16</t>
  </si>
  <si>
    <t>A/III/1e - ebből: egyéb tartós részesedések</t>
  </si>
  <si>
    <t>21</t>
  </si>
  <si>
    <t>A/III Befektetett pénzügyi eszközök (=A/III/1+A/III/2+A/III/3)</t>
  </si>
  <si>
    <t>28</t>
  </si>
  <si>
    <t>A) NEMZETI VAGYONBA TARTOZÓ BEFEKTETETT ESZKÖZÖK (=A/I+A/II+A/III+A/IV)</t>
  </si>
  <si>
    <t>29</t>
  </si>
  <si>
    <t>B/I/1 Vásárolt készletek</t>
  </si>
  <si>
    <t>32</t>
  </si>
  <si>
    <t>34</t>
  </si>
  <si>
    <t>B/I Készletek (=B/I/1+…+B/I/5)</t>
  </si>
  <si>
    <t>43</t>
  </si>
  <si>
    <t>B) NEMZETI VAGYONBA TARTOZÓ FORGÓESZKÖZÖK (= B/I+B/II)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</si>
  <si>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</si>
  <si>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</si>
  <si>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</si>
  <si>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</si>
  <si>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</si>
  <si>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</si>
  <si>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</si>
  <si>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</si>
  <si>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</si>
  <si>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</si>
  <si>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</si>
  <si>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</si>
  <si>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</si>
  <si>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</si>
  <si>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</si>
  <si>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</si>
  <si>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</si>
  <si>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</si>
  <si>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</si>
  <si>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</si>
  <si>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</si>
  <si>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</si>
  <si>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71</t>
  </si>
  <si>
    <t>D/I/4b - ebből: költségvetési évben esedékes követelések tulajdonosi bevételekre</t>
  </si>
  <si>
    <t>73</t>
  </si>
  <si>
    <t>D/I/4d - ebből: költségvetési évben esedékes követelések kiszámlázott általános forgalmi adóra</t>
  </si>
  <si>
    <t>85</t>
  </si>
  <si>
    <t>D/I/6 Költségvetési évben esedékes követelések működési célú átvett pénzeszközre (&gt;=D/I/6a+D/I/6b+D/I/6c)</t>
  </si>
  <si>
    <t>88</t>
  </si>
  <si>
    <t>D/I/6c - ebből: költségvetési évben esedékes követelések működési célú visszatérítendő támogatások, kölcsönök visszatérülésére államháztartáson kívülről</t>
  </si>
  <si>
    <t>101</t>
  </si>
  <si>
    <t>D/I Költségvetési évben esedékes követelések (=D/I/1+…+D/I/8)</t>
  </si>
  <si>
    <t>129</t>
  </si>
  <si>
    <t>D/II/6 Költségvetési évet követően esedékes követelések működési célú átvett pénzeszközre (&gt;=D/II/6a+D/II/6b+D/II/6c)</t>
  </si>
  <si>
    <t>132</t>
  </si>
  <si>
    <t>D/II/6c - ebből: költségvetési évet követően esedékes követelések működési célú visszatérítendő támogatások, kölcsönök visszatérülésére államháztartáson kívülről</t>
  </si>
  <si>
    <t>142</t>
  </si>
  <si>
    <t>D/II Költségvetési évet követően esedékes követelések (=D/II/1+…+D/II/8)</t>
  </si>
  <si>
    <t>143</t>
  </si>
  <si>
    <t>D/III/1 Adott előlegek (=D/III/1a+…+D/III/1f)</t>
  </si>
  <si>
    <t>147</t>
  </si>
  <si>
    <t>D/III/1d - ebből: igénybe vett szolgáltatásra adott előlegek</t>
  </si>
  <si>
    <t>148</t>
  </si>
  <si>
    <t>D/III/1e - ebből: foglalkoztatottaknak adott előlegek</t>
  </si>
  <si>
    <t>152</t>
  </si>
  <si>
    <t>D/III/4 Forgótőke elszámolása</t>
  </si>
  <si>
    <t>158</t>
  </si>
  <si>
    <t>D/III Követelés jellegű sajátos elszámolások (=D/III/1+…+D/III/9)</t>
  </si>
  <si>
    <t>159</t>
  </si>
  <si>
    <t>D) KÖVETELÉSEK  (=D/I+D/II+D/III)</t>
  </si>
  <si>
    <t>161</t>
  </si>
  <si>
    <t>E/I/2 Más előzetesen felszámított levonható általános forgalmi adó</t>
  </si>
  <si>
    <t>164</t>
  </si>
  <si>
    <t>E/I Előzetesen felszámított általános forgalmi adó elszámolása (=E/I/1+…+E/I/4)</t>
  </si>
  <si>
    <t>166</t>
  </si>
  <si>
    <t>E/II/2 Más fizetendő általános forgalmi adó</t>
  </si>
  <si>
    <t>167</t>
  </si>
  <si>
    <t>E/II Fizetendő általános forgalmi adó elszámolása (=E/II/1+E/II/2)</t>
  </si>
  <si>
    <t>171</t>
  </si>
  <si>
    <t>E) EGYÉB SAJÁTOS ELSZÁMOLÁSOK (=E/I+E/II+E/III)</t>
  </si>
  <si>
    <t>176</t>
  </si>
  <si>
    <t>ESZKÖZÖK ÖSSZESEN (=A+B+C+D+E+F)</t>
  </si>
  <si>
    <t>177</t>
  </si>
  <si>
    <t>G/I  Nemzeti vagyon induláskori értéke</t>
  </si>
  <si>
    <t>178</t>
  </si>
  <si>
    <t>G/II Nemzeti vagyon változásai</t>
  </si>
  <si>
    <t>182</t>
  </si>
  <si>
    <t>183</t>
  </si>
  <si>
    <t>G/IV Felhalmozott eredmény</t>
  </si>
  <si>
    <t>G/VI Mérleg szerinti eredmény</t>
  </si>
  <si>
    <t>186</t>
  </si>
  <si>
    <t>G/ SAJÁT TŐKE  (= G/I+…+G/VI)</t>
  </si>
  <si>
    <t>H/I/3 Költségvetési évben esedékes kötelezettségek dologi kiadásokra</t>
  </si>
  <si>
    <t>H/I Költségvetési évben esedékes kötelezettségek (=H/I/1+…+H/I/9)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</si>
  <si>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</si>
  <si>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</si>
  <si>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236</t>
  </si>
  <si>
    <t>H/II Költségvetési évet követően esedékes kötelezettségek (=H/II/1+…+H/II/9)</t>
  </si>
  <si>
    <t>H/III/1 Kapott előlegek</t>
  </si>
  <si>
    <t>H/III/3 Más szervezetet megillető bevételek elszámolása</t>
  </si>
  <si>
    <t>247</t>
  </si>
  <si>
    <t>H/III Kötelezettség jellegű sajátos elszámolások (=H/III/1+…+H/III/10)</t>
  </si>
  <si>
    <t>248</t>
  </si>
  <si>
    <t>H) KÖTELEZETTSÉGEK (=H/I+H/II+H/III)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</si>
  <si>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</si>
  <si>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</si>
  <si>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</si>
  <si>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</si>
  <si>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07/A - Maradványkimutatás</t>
  </si>
  <si>
    <t>Összeg</t>
  </si>
  <si>
    <t>01</t>
  </si>
  <si>
    <t>01        Alaptevékenység költségvetési bevételei</t>
  </si>
  <si>
    <t>02        Alaptevékenység költségvetési kiadásai</t>
  </si>
  <si>
    <t>03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</si>
  <si>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</si>
  <si>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</si>
  <si>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</si>
  <si>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</si>
  <si>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07</t>
  </si>
  <si>
    <t>A)        Alaptevékenység maradványa (=±I±II)</t>
  </si>
  <si>
    <t>15</t>
  </si>
  <si>
    <t>C)        Összes maradvány (=A+B)</t>
  </si>
  <si>
    <t>17</t>
  </si>
  <si>
    <t>15/A - Kimutatás az immateriális javak, tárgyi eszközök koncesszióba, vagyonkezelésbe adott eszközök állományának alakulásáról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</si>
  <si>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</si>
  <si>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</si>
  <si>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</si>
  <si>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</si>
  <si>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</si>
  <si>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</si>
  <si>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</si>
  <si>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</si>
  <si>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Immateriális javak beszerzése, nem aktivált beruházások</t>
  </si>
  <si>
    <t>Beruházásokból, felújításokból aktivált érték</t>
  </si>
  <si>
    <t>Egyéb növekedés</t>
  </si>
  <si>
    <t>Összes növekedés  (=02+…+07)</t>
  </si>
  <si>
    <t>Egyéb csökkenés</t>
  </si>
  <si>
    <t>14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</si>
  <si>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</si>
  <si>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</si>
  <si>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</si>
  <si>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</si>
  <si>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18</t>
  </si>
  <si>
    <t>Terv szerinti értékcsökkenés csökkenése</t>
  </si>
  <si>
    <t>19</t>
  </si>
  <si>
    <t>Terv szerinti értékcsökkenés záró állománya  (=16+17-18)</t>
  </si>
  <si>
    <t>Terven felüli értékcsökkenés növekedés</t>
  </si>
  <si>
    <t>22</t>
  </si>
  <si>
    <t>Terven felüli értékcsökkenés visszaírás, kivezetés</t>
  </si>
  <si>
    <t>24</t>
  </si>
  <si>
    <t>Értékcsökkenés összesen (=19+23)</t>
  </si>
  <si>
    <t>25</t>
  </si>
  <si>
    <t>Eszközök nettó értéke (=15-24)</t>
  </si>
  <si>
    <t>26</t>
  </si>
  <si>
    <t>Teljesen (0-ig) leírt eszközök bruttó értéke</t>
  </si>
  <si>
    <t>Kommunális adó 70 év felettiek adókedvezménye</t>
  </si>
  <si>
    <t>Gépjárműadó mentességek</t>
  </si>
  <si>
    <t>A gépjárműadóról szóló 1991. évi LXXXII.törvény 5. §-ában foglaltak alapján</t>
  </si>
  <si>
    <t>a.) a költségvetési szerv</t>
  </si>
  <si>
    <t>b.) egyesület, alapítvány</t>
  </si>
  <si>
    <t>d.) az egyházi jogi személy tulajdonában lévő gépjármű</t>
  </si>
  <si>
    <t>f.) a súlyos mozgáskorlátozott személy</t>
  </si>
  <si>
    <t>g.) környezetkímélő gépkocsi</t>
  </si>
  <si>
    <t>Tehergépjárműre vonatkozó kedvezmény</t>
  </si>
  <si>
    <t>Helyi önkormányzatok általános támogatása</t>
  </si>
  <si>
    <t>I.1.a</t>
  </si>
  <si>
    <t>Önkormányzati hivatal működésének támogatása</t>
  </si>
  <si>
    <t>I.1.ba</t>
  </si>
  <si>
    <t>Zöldterület-gazdálkodással kapcsolatos feladatok ellátásának támogatása</t>
  </si>
  <si>
    <t>I.1.bb</t>
  </si>
  <si>
    <t>Közvilágítás fenntartásának támogatása</t>
  </si>
  <si>
    <t>I.1.bc</t>
  </si>
  <si>
    <t>Köztemető fenntartással kapcsolatos feladatok támogatása</t>
  </si>
  <si>
    <t>I.1.bd</t>
  </si>
  <si>
    <t>Közutak fenntartásának támogatása</t>
  </si>
  <si>
    <t>I.1.b</t>
  </si>
  <si>
    <t>Település-üzemeltetés összesen</t>
  </si>
  <si>
    <t>Település-üzemeltetés összesen beszámítás után</t>
  </si>
  <si>
    <t>I.1.c</t>
  </si>
  <si>
    <t>Egyéb önkormányzati feladatok támogatása</t>
  </si>
  <si>
    <t>Egyéb önkormányzati feladatok támogatása - beszámítás után</t>
  </si>
  <si>
    <t>I.1.d</t>
  </si>
  <si>
    <t>Lakott külterülettel kapcsolatosa feladatok támogatása</t>
  </si>
  <si>
    <t>Köznevelési feladatok</t>
  </si>
  <si>
    <t>II.1.(1) 1</t>
  </si>
  <si>
    <t>II.1.(2) 1</t>
  </si>
  <si>
    <t>II.1.(1) 2</t>
  </si>
  <si>
    <t>II.1(2) 2</t>
  </si>
  <si>
    <t>II.1.(4) 2</t>
  </si>
  <si>
    <t>Óvodapedagósok elismert létszáma (pótlólagos összeg)</t>
  </si>
  <si>
    <t>II.2.(1) 1</t>
  </si>
  <si>
    <t>Óvoda napi nyitva tartása eléri a 8 órát</t>
  </si>
  <si>
    <t>II.2(1) 2</t>
  </si>
  <si>
    <t>II.4a (1)</t>
  </si>
  <si>
    <t>Alapfokú végzettségű ped II. kategóriába sorolt óvodapedagógusok támogatása, akik a minősítést 2015.dec. 31-ig szerezték meg</t>
  </si>
  <si>
    <t>Szociális és gyermekjóléti felatatok támogatása</t>
  </si>
  <si>
    <t>III.2.</t>
  </si>
  <si>
    <t>Szociális feladatok egyéb támogatása</t>
  </si>
  <si>
    <t>III.5.a</t>
  </si>
  <si>
    <t>Gyermekétkeztetés bértámogatása</t>
  </si>
  <si>
    <t>III.5.b</t>
  </si>
  <si>
    <t>Gyermekétkeztetés üzemeltetési támog</t>
  </si>
  <si>
    <t>III.6</t>
  </si>
  <si>
    <t>Rászoruló gyerekek intézményen kívüli szünidei étkeztetésének támogatása</t>
  </si>
  <si>
    <t>Kulturális feladatok támogatása</t>
  </si>
  <si>
    <t>I.6.</t>
  </si>
  <si>
    <t>Egyéb felhalmozási támogatások teljesítése</t>
  </si>
  <si>
    <t>Egyéb felhalmozási kiadások</t>
  </si>
  <si>
    <t xml:space="preserve"> </t>
  </si>
  <si>
    <t>Dérczy Ferenc Egyesített Közművelődési Intézmény teljesítés</t>
  </si>
  <si>
    <t>A működési és felhalmozási célú bevételek és kiadások</t>
  </si>
  <si>
    <t>I. Működési bevételek és kiadások</t>
  </si>
  <si>
    <t>Finanszírozási bevételek - Előző év költségvetési maradványának igénybevétele</t>
  </si>
  <si>
    <t>Finanszírozási bevételek - decemberi megelőlegezés</t>
  </si>
  <si>
    <t>Működési célú bevételek összesen (01+....+10)</t>
  </si>
  <si>
    <t>Ebből: Működési célú támogatási kölcsön nyújtása</t>
  </si>
  <si>
    <t>Finanszírozási kiadások -decemberi megelőlegezés</t>
  </si>
  <si>
    <t>Működési célú kiadások összesen (12+....+23)</t>
  </si>
  <si>
    <t>II. Felhalmozási célú bevételek és kiadások</t>
  </si>
  <si>
    <t>Felhalmozási bevételek/Közhatalmi bevételek</t>
  </si>
  <si>
    <t>Pénzeszköz lekötése</t>
  </si>
  <si>
    <t>Felhalmozási célú bevételek összesen (25+....+36)</t>
  </si>
  <si>
    <t>20</t>
  </si>
  <si>
    <t>Felhalmozási kiadások (áfa-val együtt)</t>
  </si>
  <si>
    <t>Felújítási kiadások (áfa-val együtt)</t>
  </si>
  <si>
    <t>23</t>
  </si>
  <si>
    <t>Ebből: Egyéb felhalmozásicélú támogatások államháztartáson belülre</t>
  </si>
  <si>
    <t>Hosszú lejáratú hitel visszafizetése</t>
  </si>
  <si>
    <t>27</t>
  </si>
  <si>
    <t>Hosszú lejáratú hitel kamata</t>
  </si>
  <si>
    <t>Felhalmozási célú kiadások összesen (38+....+48)</t>
  </si>
  <si>
    <t>30</t>
  </si>
  <si>
    <t>Önkormányzat bevételei összesen (11+37)</t>
  </si>
  <si>
    <t>31</t>
  </si>
  <si>
    <t>Önkormányzat kiadásai összesen (24+49)</t>
  </si>
  <si>
    <t>„TELEPÜLÉSEINKÉRT – HUMÁN SZOLGÁLTATÁSOK FEJLESZTÉSE”</t>
  </si>
  <si>
    <t xml:space="preserve">EFOP-1.5.3-16-2017-00097 </t>
  </si>
  <si>
    <t>bruttó 69 862 306 Ft</t>
  </si>
  <si>
    <t xml:space="preserve">„KÖZÉTKEZTETÉS FEJLESZTÉSE KONDOROSON” </t>
  </si>
  <si>
    <t>VP6-7.2.1-7.4.1.3-17.</t>
  </si>
  <si>
    <t xml:space="preserve">„HELYI TERMÉKEK MODERN SZÍNTERÉNEK KOMPLEX KIALAKÍTÁSA KONDOROSON”
</t>
  </si>
  <si>
    <t xml:space="preserve">TOP-1.1.3-16-BS1-00016 </t>
  </si>
  <si>
    <t>„HELYI GAZDASÁGFEJLESZTÉS KONDOROSON”</t>
  </si>
  <si>
    <t xml:space="preserve">TOP-1.1.3-16-BS1-00019 </t>
  </si>
  <si>
    <t>nettó: 189 874 033 Ft</t>
  </si>
  <si>
    <t>„TURIZMUSFEJLESZTÉS BÉKÉSSZENTANDRÁS, KONDOROS ÉS CSABACSŰD TELEPÜLÉSEKEN”</t>
  </si>
  <si>
    <t xml:space="preserve">TOP-1.2.1-16-BS1-2017-00003 </t>
  </si>
  <si>
    <t>„ZÖLD VÁROS KIALAKÍTÁSA KONDOROSON”</t>
  </si>
  <si>
    <t>„KERÉKPÁRÚT FEJLESZTÉSE KONDOROS, KARDOS, CSABACSŰD ÉS BÉKÉSSZENTANDRÁS TELEPÜLÉSEKEN”</t>
  </si>
  <si>
    <t xml:space="preserve">TOP-3.1.1-16-BS1-2017-00011 </t>
  </si>
  <si>
    <t>B75</t>
  </si>
  <si>
    <t>Háztartásoktól felh.c.átvett pe</t>
  </si>
  <si>
    <t>K502</t>
  </si>
  <si>
    <t>Decemberi megelőlegezés</t>
  </si>
  <si>
    <t>Készletértékesítés</t>
  </si>
  <si>
    <t>Ellátási díjak</t>
  </si>
  <si>
    <t>B407</t>
  </si>
  <si>
    <t>ÁFA visszatérítés</t>
  </si>
  <si>
    <t>Egyéb működési bevételek</t>
  </si>
  <si>
    <t>MVH földalapú támogatás</t>
  </si>
  <si>
    <t>TOP-1.2.1-16-BS1-2017-00003 Turizmusfejlesztés projekt</t>
  </si>
  <si>
    <t>TOP-1.1.3-16-BS1-2017-00019 Helyi gazdaságfejlesztés Kondoroson projekt (Hűtőház)</t>
  </si>
  <si>
    <t>TOP-1.1.3-16-BS1-2017-00016 Helyi termékek modern színterének komplex kialakítása projekt (Piac)</t>
  </si>
  <si>
    <t>Tárgyieszközök értékesítése</t>
  </si>
  <si>
    <t>Működési c. kölcsön nyújtása</t>
  </si>
  <si>
    <t>Kondorosi Településüzemeltető és Szolg.KFT.</t>
  </si>
  <si>
    <t xml:space="preserve">Közétkeztetés fejlesztése Kondoroson - VP6-7.2.1-7.4.1.3-17. </t>
  </si>
  <si>
    <t>Városi rendezési terv</t>
  </si>
  <si>
    <t>Könyvtár</t>
  </si>
  <si>
    <t>Hivatal</t>
  </si>
  <si>
    <t>KKK TAO pályázat 31 % önrész (136/2015. (VII.24.) sz. ÖK. Határozat)</t>
  </si>
  <si>
    <t>Dérczy Ferenc Egyesített Közművelődési Intézmény</t>
  </si>
  <si>
    <t>Finanszírozásból állami támogatás</t>
  </si>
  <si>
    <t>finanszírozásból önkormányzati támogatás</t>
  </si>
  <si>
    <t>4. Felhalmozási célú átvett pénzeszközök</t>
  </si>
  <si>
    <t>6. Finanszírozási bevételek</t>
  </si>
  <si>
    <t>7. Felhalmozási célú támogatások államháztartáson belülről</t>
  </si>
  <si>
    <t>8. Bevételek összesen (1-7)</t>
  </si>
  <si>
    <t>9. Működési kiadások</t>
  </si>
  <si>
    <t>10. Adósságszolgálat, hitel visszafizetés és kamatfizetési kötelezettség</t>
  </si>
  <si>
    <t>11. Felújítási kiadások</t>
  </si>
  <si>
    <t>12. Fejlesztési kiadások</t>
  </si>
  <si>
    <t>13. Egyéb felhalmozási célú kiadások</t>
  </si>
  <si>
    <t>14. Finanszírozási kiadások</t>
  </si>
  <si>
    <t>15. Kiadások összesen (9-14)</t>
  </si>
  <si>
    <t>16. Egyenleg (havi záró pénzállomány 8 és 15 különbsége)</t>
  </si>
  <si>
    <t>K508</t>
  </si>
  <si>
    <t>K513</t>
  </si>
  <si>
    <t>B351</t>
  </si>
  <si>
    <t>B72</t>
  </si>
  <si>
    <t>B814</t>
  </si>
  <si>
    <t>Államháztartáson belüli megelőlegezések</t>
  </si>
  <si>
    <t>Egyéb működési bevétel - kamatbevétel</t>
  </si>
  <si>
    <t>09</t>
  </si>
  <si>
    <t>D)        Alaptevékenység kötelezettségvállalással terhelt maradványa</t>
  </si>
  <si>
    <t>52</t>
  </si>
  <si>
    <t>C/III/2 Kincstárban vezetett forintszámlák</t>
  </si>
  <si>
    <t>78</t>
  </si>
  <si>
    <t>D/I/4i - ebből: költségvetési évben esedékes követelések egyéb működési bevételekre</t>
  </si>
  <si>
    <t>179</t>
  </si>
  <si>
    <t>G/III Egyéb eszközök induláskori értéke és változásai</t>
  </si>
  <si>
    <t>180</t>
  </si>
  <si>
    <t>191</t>
  </si>
  <si>
    <t>H/I/6 Költségvetési évben esedékes kötelezettségek beruházásokra</t>
  </si>
  <si>
    <t>192</t>
  </si>
  <si>
    <t>H/I/7 Költségvetési évben esedékes kötelezettségek felújításokra</t>
  </si>
  <si>
    <t>209</t>
  </si>
  <si>
    <t>222</t>
  </si>
  <si>
    <t>227</t>
  </si>
  <si>
    <t>233</t>
  </si>
  <si>
    <t>234</t>
  </si>
  <si>
    <t>243</t>
  </si>
  <si>
    <t>244</t>
  </si>
  <si>
    <t>249</t>
  </si>
  <si>
    <t>250</t>
  </si>
  <si>
    <t>f.) súlyos mozgáskorlátozott személyt rendszeresen szállító, vele egy háztartásban élő</t>
  </si>
  <si>
    <t>Mód.ei. Összesen</t>
  </si>
  <si>
    <t>K89</t>
  </si>
  <si>
    <t>Kézilabda klub támogatása</t>
  </si>
  <si>
    <t>2021. év</t>
  </si>
  <si>
    <t>Felújítás</t>
  </si>
  <si>
    <t>Polgármesteri illetmény támogatása</t>
  </si>
  <si>
    <t xml:space="preserve">II.3. </t>
  </si>
  <si>
    <t>II.4.b (1)</t>
  </si>
  <si>
    <t>Alapfokú végzettségű ped II. kategóriába sorolt óvodapedagógusok támogatása, akik a minősítést 2018. január 1-jei átsorolással szerezték meg</t>
  </si>
  <si>
    <t>III.7.a (1)</t>
  </si>
  <si>
    <t>Bölcsöde támogatása, a finanszírozás szempontjából elismert szakmai dolgozók bértámogatása, felsőfokú végzettségű kisgyermeknevelők</t>
  </si>
  <si>
    <t>III.7.a 82)</t>
  </si>
  <si>
    <t>Bölcsöde támogatása, a finanszírozás szempontjából elismert szakmai dolgozók bértámogatása, bölcsödei dajkák</t>
  </si>
  <si>
    <t>Bölcsöde támogatása, bölcsödei üzemeltetési támogatás</t>
  </si>
  <si>
    <t>Könyvtári, közművelődési feladatok</t>
  </si>
  <si>
    <t>IV.1.i</t>
  </si>
  <si>
    <t>Könyvtári célú érdekeltségnövelő támogatás</t>
  </si>
  <si>
    <t>bruttó 24 522 133 Ft</t>
  </si>
  <si>
    <t>bruttó 4.584.322</t>
  </si>
  <si>
    <t>Támogatói okirat alapján: 2018.01.01</t>
  </si>
  <si>
    <t>Tervezett időpon: 2019.05.31.</t>
  </si>
  <si>
    <t>nettó 179 129 229 Ft</t>
  </si>
  <si>
    <t>TOP-5.3.1-16-BS1-2017-00011</t>
  </si>
  <si>
    <t>Fejlesztési hitel (útépítés)</t>
  </si>
  <si>
    <t>2019.évi kötelező feladat tv.szerint</t>
  </si>
  <si>
    <t>2019.évi kötelező feladat önk.döntés értelmében</t>
  </si>
  <si>
    <t>2019.évi önként vállalt feladat</t>
  </si>
  <si>
    <t>2019. évi eredeti ei. összesen</t>
  </si>
  <si>
    <t>2019.évi módosított ei. összesen</t>
  </si>
  <si>
    <t>KONDOROS VÁROS ÖNKORMÁNYZAT 2019. ÉVI KÖLTSÉGVETÉSE</t>
  </si>
  <si>
    <t>2019. évi kiadások</t>
  </si>
  <si>
    <t>Kondoros Város Önkormányzat 2019. évi költségvetése</t>
  </si>
  <si>
    <t>2019. évi eredeti ei.</t>
  </si>
  <si>
    <t>Kondoros Város Önkormányzat 2019. évi beszámló</t>
  </si>
  <si>
    <t>2019. tervezett</t>
  </si>
  <si>
    <t>2019. tényleges</t>
  </si>
  <si>
    <t>Közcélú foglalkoztatás támogatása</t>
  </si>
  <si>
    <t>BM Kormányhivatal támogatása  -2019.06.30 1 fő -</t>
  </si>
  <si>
    <t xml:space="preserve">Emberi Erőforr. Min.- EMI szakmai programok támogatása </t>
  </si>
  <si>
    <t>A helyi identitás és kohézió erősítése - TOP-5.3.1-16-BS1-2017-00011 uniós támogatás</t>
  </si>
  <si>
    <t>Siklódi Sokadalom - rendezvény megvalósítása</t>
  </si>
  <si>
    <t>EFOP-1.5.3-16 Humán szolgáltatások fejlesztése projekt támogatása</t>
  </si>
  <si>
    <t>Nyári diákmunka támogatása</t>
  </si>
  <si>
    <t>Pénzbeli gyermekvédelmi támogatás</t>
  </si>
  <si>
    <t>TESZI intézmény- számla megszüntetés miatti pénzeszközátvétel</t>
  </si>
  <si>
    <t>Gyomaendrődi Hulladéklerakó - bérleti díj</t>
  </si>
  <si>
    <t>Belterületi útfelújítás</t>
  </si>
  <si>
    <t xml:space="preserve">Közétkeztetés fejlesztése Kondoroson -                                        VP6-7.2.1-7.4.1.3-17. </t>
  </si>
  <si>
    <t>Külterületi közutak fejlesztése  - VP6-7.2.1-7.4.1.2-16 utófinanszírozás</t>
  </si>
  <si>
    <t>Önkormányzati épületek energetikai korszerűsítése-TOP-3.2.1-15-BS1-2016-00056 utófinanszírozás</t>
  </si>
  <si>
    <t>Közcélú foglalkoztatás  felhalmozási célú támogatása</t>
  </si>
  <si>
    <t>Víziközmű lakossági befizetés</t>
  </si>
  <si>
    <t>Útépítési lakossági hozzájárulás</t>
  </si>
  <si>
    <t>0981111</t>
  </si>
  <si>
    <t>Hosszúlejáratú hitelfelvétel</t>
  </si>
  <si>
    <t>2019. évi kiadások. Intézményenként, működési és felhalmozási kiadásonként</t>
  </si>
  <si>
    <t>Áht-n belüli megelőlegezések visszafizetése, teljesítése</t>
  </si>
  <si>
    <t>Hiteltörlesztés</t>
  </si>
  <si>
    <t>EFOP pályázat</t>
  </si>
  <si>
    <t>2018. évi befizetési kötelezettség</t>
  </si>
  <si>
    <t>EMI szakmai programok támogatása</t>
  </si>
  <si>
    <t>Ösztöndíj támogatás - EFOP-1.5.3-16 Humán szolgáltatások fejlesztése projekt</t>
  </si>
  <si>
    <t>Széchenyi I. Lótenyésztési Egyesület támogatása</t>
  </si>
  <si>
    <t xml:space="preserve">Működési célú támogatások áh-on kívülre </t>
  </si>
  <si>
    <t>Ebből: háztartásoknak</t>
  </si>
  <si>
    <t>Ebből: civilszervezeteknek</t>
  </si>
  <si>
    <t>2019. évi  módosított ei.</t>
  </si>
  <si>
    <t>Közétkeztetés fejlesztése Kondoroson - VP6-7.2.1-7.4.1.3-17. ( 10-15 %-os önerő rész)</t>
  </si>
  <si>
    <t>Akadálymentes mosdó és WC. Kialakítás</t>
  </si>
  <si>
    <t xml:space="preserve">TOP-3.2.1-16-BS1-2017-00049 Sportcsarnok felújítás </t>
  </si>
  <si>
    <t>TOP-3.1.1-16-BS1-2017-00011 Kerékpárút fejlesztés</t>
  </si>
  <si>
    <t>1215/1. hrsz ingatlan felújítása (Rendőrségi épület)</t>
  </si>
  <si>
    <t>Belterületi útfelújítás önerő</t>
  </si>
  <si>
    <t>I. világháborús emlékmű talapzatának felújítása</t>
  </si>
  <si>
    <t>Járdaszakasz felújítása - Iskola u. 2/6.</t>
  </si>
  <si>
    <t>Világítás korszerűsítés - Kondorosi Vívó Sportegyesület</t>
  </si>
  <si>
    <t>Települési térfigyelő rendszer kialakítása</t>
  </si>
  <si>
    <t>Közfoglalkoztatási mintaprogram - tárgyieszköz beszerzés</t>
  </si>
  <si>
    <t>2039.hrsz. Ingatlan vásárlása (Piac pályázat)</t>
  </si>
  <si>
    <t>Tartós részesedés beszerzés (DAREH)</t>
  </si>
  <si>
    <t>Humán szolgáltatások fejlesztése EFOP-1.5.3-16 projekt</t>
  </si>
  <si>
    <t>Orvosi ügyeletre eszközbeszerzés - 284/2019.(XII.12.)sz. ÖK.határozat</t>
  </si>
  <si>
    <t>Kazáncsere - Orvosi rendelő, Kossuth tér 1.</t>
  </si>
  <si>
    <t>Szennyvízszivattyúk beszerzése</t>
  </si>
  <si>
    <t>Kisértékű tárgyi eszköz beszerzése</t>
  </si>
  <si>
    <t xml:space="preserve">(2 db számítógép + op.rendszer, 5 db. Irodai forgószék) </t>
  </si>
  <si>
    <t>2019. évi 3. módosított ei.</t>
  </si>
  <si>
    <t>KONDOROS VÁROS ÖNKORMÁNYZAT 2019. ÉVI ÁLTALÁNOS TARTALÉKA</t>
  </si>
  <si>
    <t>2019. ÉVI KÖZVETETT TÁMOGATÁSOK</t>
  </si>
  <si>
    <t>Kondoros 2019. évi állami támogatás</t>
  </si>
  <si>
    <t>létszám 2019.</t>
  </si>
  <si>
    <t>támog. fajl. összeg 2019.</t>
  </si>
  <si>
    <t>támogatás összege 2019.</t>
  </si>
  <si>
    <t>2019. májusi felmérés</t>
  </si>
  <si>
    <t>2019. októberi felmérés</t>
  </si>
  <si>
    <t>2019. évi elszámolás</t>
  </si>
  <si>
    <t>Lakott külterülettel kapcsolatosa feladatok támogatása - beszámítás után</t>
  </si>
  <si>
    <t>Pedagógusok elismert létszáma</t>
  </si>
  <si>
    <t>Pedagógus szakképzettséggel nem rendelkező, pedagógusok nevelő munkáját közvetlenül segítők száma</t>
  </si>
  <si>
    <t>II.1.(3) 1</t>
  </si>
  <si>
    <t>Pedagógus szakképzettséggel rendelkező, pedagógusok nevelő munkáját közvetlenül segítők száma</t>
  </si>
  <si>
    <t>II.1(3) 2</t>
  </si>
  <si>
    <t xml:space="preserve">Társulás által fenntartott óvodába bejáró gyermekek utaztatásának támogatása </t>
  </si>
  <si>
    <t>II.5.(1)</t>
  </si>
  <si>
    <t>Nemzetiségi pótlék</t>
  </si>
  <si>
    <t>IV.1.</t>
  </si>
  <si>
    <t>2022. és további évek</t>
  </si>
  <si>
    <t>2019. évi ASP-s archív gépjárművek listája alapján.</t>
  </si>
  <si>
    <t>2019. év Önkormányzat és intézményei finanszírozása</t>
  </si>
  <si>
    <t>63</t>
  </si>
  <si>
    <t>D/I/3a  - ebből: költségvetési évben esedékes követelések jövedelemadókra</t>
  </si>
  <si>
    <t>72</t>
  </si>
  <si>
    <t>D/I/4c - ebből: költségvetési évben esedékes követelések ellátási díjakra</t>
  </si>
  <si>
    <t>89</t>
  </si>
  <si>
    <t>D/I/7 Költségvetési évben esedékes követelések felhalmozási célú átvett pénzeszközre (&gt;=D/I/7a+D/I/7b+D/I/7c)</t>
  </si>
  <si>
    <t>212</t>
  </si>
  <si>
    <t>H/II/3 Költségvetési évet követően esedékes kötelezettségek dologi kiadásokra</t>
  </si>
  <si>
    <t>218</t>
  </si>
  <si>
    <t>H/II/7 Költségvetési évet követően esedékes kötelezettségek felújításokra</t>
  </si>
  <si>
    <t>223</t>
  </si>
  <si>
    <t>H/II/9a - ebből: költségvetési évet követően esedékes kötelezettségek hosszú lejáratú hitelek, kölcsönök törlesztésére pénzügyi vállalkozásnak</t>
  </si>
  <si>
    <t>Nem aktivált felújítások</t>
  </si>
  <si>
    <t>Térítésmentes átvétel</t>
  </si>
  <si>
    <t>Alapításkori átvétel, vagyonkezelésbe vétel miatti átvétel, vagyonkezelői jog visszavétele</t>
  </si>
  <si>
    <t>Értékesítés</t>
  </si>
  <si>
    <t>Hiány, selejtezés, megsemmisülés</t>
  </si>
  <si>
    <t>Térítésmentes átadás</t>
  </si>
  <si>
    <t>12</t>
  </si>
  <si>
    <t>Költségvetési szerv, társulás alapításkori átadás, vagyonkezelésbe adás miatti átadás, vagyonkezelői jog visszaadása</t>
  </si>
  <si>
    <t>Terven felüli értékcsökkenés nyitó állománya</t>
  </si>
  <si>
    <t>Terven felüli értékcsökkenés záró állománya (=20+21-22)</t>
  </si>
  <si>
    <t>3. Mód ei. Összesen</t>
  </si>
  <si>
    <t xml:space="preserve">KONDOROS VÁROS ÖNKORMÁNYZAT 2019. ÉVI ELŐIRÁNYZAT FELHASZNÁLÁSI ÜTEMTERVE </t>
  </si>
  <si>
    <t>2019-2020-2021-2022. évi alakulását külön bemutató mérleg</t>
  </si>
  <si>
    <t>Tájékoztató adatok</t>
  </si>
  <si>
    <t>Támogatói szerződés alapján:2018.02.01.</t>
  </si>
  <si>
    <t>Támogatói szerződés alapján:20121.05.01.</t>
  </si>
  <si>
    <t>MEGJEGYZÉS: NYERTES PÁLYÁZAT Várható befejezés 2021.01.31.</t>
  </si>
  <si>
    <t>MEGJEGYZÉS: NYERTES PÁLYÁZAT, kivitelezés befejeződött. Változásbejelntő van beadva, melynek elfogadás után derül ki, hogy mekkora összeg várható még a pályázatból.</t>
  </si>
  <si>
    <t>ingatlanvásárlás 13 957 200 Ft, pótlólagos forrás önerőből 8 548 693 Ft</t>
  </si>
  <si>
    <t xml:space="preserve"> Támogatói Szerződés alapján 2018.09.01. </t>
  </si>
  <si>
    <t xml:space="preserve">Támogatói Szerződés alapján 2020.10.30. </t>
  </si>
  <si>
    <t>"Külterületi közutak fejlesztése, erő- és munkagép beszerzése Kondoroson"</t>
  </si>
  <si>
    <t>VP-7.2.1-7.4.1-16</t>
  </si>
  <si>
    <t xml:space="preserve">14 767 417 Ft. </t>
  </si>
  <si>
    <t>bruttó 119 036 643 Ft</t>
  </si>
  <si>
    <t>Támogatói okirat alapján: 2017.09.01</t>
  </si>
  <si>
    <t>Támogatói okirat alapján: 2019.09.01</t>
  </si>
  <si>
    <t>MEGJEGYZÉS: NYERTES PÁLYÁZAT, Záró elszámolás beadva - döntésre vár, kb. még 6.408.086.-Ft várható</t>
  </si>
  <si>
    <t xml:space="preserve">Támogatói Szerződés alapján 2018.01.01. </t>
  </si>
  <si>
    <t xml:space="preserve">Támogatói Szerződés alapján 2020.12.31. </t>
  </si>
  <si>
    <t>MEGJEGYZÉS: NYERTES PÁLYÁZAT, Közbeszerzés folyamatban, kivitelezési szerződés megkötése várhatóan, 2019. december.</t>
  </si>
  <si>
    <t>bruttó 365 233 765 Ft (Konzorciumi összes) ebből Kondorosra eső támogatási összeg: br. 254.454.254.- Ft</t>
  </si>
  <si>
    <t xml:space="preserve">TOP-2.1.2-16-BS1-2018-00018 </t>
  </si>
  <si>
    <t>bruttó 299 728 521 Ft</t>
  </si>
  <si>
    <t>MEGJEGYZÉS: Nyertes pályázat.</t>
  </si>
  <si>
    <t>bruttó 500 000 000 Ft (Konzorciumi összes) ebből A Kondorosra eső támogatási összeg: bruttó 329.399.404.-Ft</t>
  </si>
  <si>
    <t>"Belterületi Útfelújítás Kondoroson (Iskola utca, Tulipán utca + kátyúzások)"</t>
  </si>
  <si>
    <t xml:space="preserve">2019. évi központi költségvetésről szóló 2018. évi L.törvény 3.melléklet II.2. pont </t>
  </si>
  <si>
    <t>bruttó 11 250 000 Ft</t>
  </si>
  <si>
    <t>bruttó 3 752 865 Ft</t>
  </si>
  <si>
    <t>MEGJEGYZÉS: a kivitelezés és átadás 2019.12.31. -ig megtörtént, a pénzügyi elszámolása folyamatban van.</t>
  </si>
  <si>
    <t>"A helyi identitás és kohézió erősítése Csorvás, Gerendás, Kétsoprony és Kondoros települések lakói számára"</t>
  </si>
  <si>
    <t>bruttó 6 265 615 Ft</t>
  </si>
  <si>
    <t>bruttó 0 Ft</t>
  </si>
  <si>
    <t>Támogatási szerződés alapján: 2019.01.01.</t>
  </si>
  <si>
    <t>Támogatási szerződés alapján: 2022.08.31.</t>
  </si>
  <si>
    <t>MEGJEGYZÉS: -</t>
  </si>
  <si>
    <t>"Kondorosi bölcsőde férőhelynövelése”</t>
  </si>
  <si>
    <t>TOP-1.4.1-19-BS1-2019-00006</t>
  </si>
  <si>
    <t>bruttó 137 000 000 Ft</t>
  </si>
  <si>
    <t>Támogatást igénylő adatlap alapján: 2020.01.01.</t>
  </si>
  <si>
    <t>Támogatást igénylő adatlap alapján: 2021.12.31.</t>
  </si>
  <si>
    <t>MEGJEGYZÉS: nyertes pályázat</t>
  </si>
  <si>
    <t>"Belvízrendezési program megvalósítása Kondoros városában"</t>
  </si>
  <si>
    <t>TOP-2.1.3-16-BS1-2019-0002</t>
  </si>
  <si>
    <t>bruttó 134 099 300 Ft</t>
  </si>
  <si>
    <t>Támogatást igénylő adatlap alapján: 2020.03.01.</t>
  </si>
  <si>
    <t>Támogatást igénylő adatlap alapján: 2021.08.31.</t>
  </si>
  <si>
    <t>MEGJEGYZÉS: benyújtott pályázat, elbírálás alatt.</t>
  </si>
  <si>
    <r>
      <t>Önerő:</t>
    </r>
    <r>
      <rPr>
        <b/>
        <sz val="10"/>
        <rFont val="Arial"/>
        <family val="2"/>
      </rPr>
      <t xml:space="preserve"> a támogatás 100%-os, nincs önerő, DE 25.000.000.- Ft többletköltség várható.</t>
    </r>
  </si>
  <si>
    <r>
      <t>Önerő:</t>
    </r>
    <r>
      <rPr>
        <b/>
        <sz val="10"/>
        <rFont val="Arial"/>
        <family val="2"/>
      </rPr>
      <t xml:space="preserve"> a támogatás 100%-os, többlettervezés miatt nettó 100.000,. Ft önerő </t>
    </r>
  </si>
  <si>
    <r>
      <t>Önerő:</t>
    </r>
    <r>
      <rPr>
        <b/>
        <sz val="10"/>
        <rFont val="Arial"/>
        <family val="2"/>
      </rPr>
      <t xml:space="preserve"> a támogatás 100%-os, nincs önerő. DE Csabacsűd kilépett a konzorciumból, így +br 30 M ft támogatás várható</t>
    </r>
  </si>
  <si>
    <t>Működési célú átvett pénzeszközök és kölcsönök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</si>
</sst>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&quot;AUD&quot;;\-#,##0&quot;AUD&quot;"/>
    <numFmt numFmtId="167" formatCode="#,##0&quot;AUD&quot;;[Red]\-#,##0&quot;AUD&quot;"/>
    <numFmt numFmtId="168" formatCode="#,##0.00&quot;AUD&quot;;\-#,##0.00&quot;AUD&quot;"/>
    <numFmt numFmtId="169" formatCode="#,##0.00&quot;AUD&quot;;[Red]\-#,##0.00&quot;AUD&quot;"/>
    <numFmt numFmtId="170" formatCode="_-* #,##0&quot;AUD&quot;_-;\-* #,##0&quot;AUD&quot;_-;_-* &quot;-&quot;&quot;AUD&quot;_-;_-@_-"/>
    <numFmt numFmtId="171" formatCode="_-* #,##0_A_U_D_-;\-* #,##0_A_U_D_-;_-* &quot;-&quot;_A_U_D_-;_-@_-"/>
    <numFmt numFmtId="172" formatCode="_-* #,##0.00&quot;AUD&quot;_-;\-* #,##0.00&quot;AUD&quot;_-;_-* &quot;-&quot;??&quot;AUD&quot;_-;_-@_-"/>
    <numFmt numFmtId="173" formatCode="_-* #,##0.00_A_U_D_-;\-* #,##0.00_A_U_D_-;_-* &quot;-&quot;??_A_U_D_-;_-@_-"/>
    <numFmt numFmtId="174" formatCode="[$-40E]yyyy\.\ mmmm\ d\."/>
    <numFmt numFmtId="175" formatCode="m\.\ d\.;@"/>
    <numFmt numFmtId="176" formatCode="#,##0.0"/>
    <numFmt numFmtId="177" formatCode="#,##0.00\ [$€-1];[Red]\-#,##0.00\ [$€-1]"/>
    <numFmt numFmtId="178" formatCode="#,##0_ ;[Red]\-#,##0\ "/>
    <numFmt numFmtId="179" formatCode="_-* #,##0\ _F_t_-;\-* #,##0\ _F_t_-;_-* &quot;-&quot;??\ _F_t_-;_-@_-"/>
    <numFmt numFmtId="180" formatCode="#,##0.00_ ;[Red]\-#,##0.00\ "/>
    <numFmt numFmtId="181" formatCode="#,##0\ [$€-1];[Red]\-#,##0\ [$€-1]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mmm/yyyy"/>
    <numFmt numFmtId="186" formatCode="[$€-2]\ #\ ##,000_);[Red]\([$€-2]\ #\ ##,000\)"/>
    <numFmt numFmtId="187" formatCode="0.0"/>
    <numFmt numFmtId="188" formatCode="#,##0\ &quot;Ft&quot;"/>
    <numFmt numFmtId="189" formatCode="#,##0\ _F_t"/>
    <numFmt numFmtId="190" formatCode="#,##0_ ;\-#,##0\ "/>
    <numFmt numFmtId="191" formatCode="&quot;€&quot;#,##0;\-&quot;€&quot;#,##0"/>
    <numFmt numFmtId="192" formatCode="0__"/>
    <numFmt numFmtId="193" formatCode="_-* #,##0.0\ _F_t_-;\-* #,##0.0\ _F_t_-;_-* &quot;-&quot;??\ _F_t_-;_-@_-"/>
    <numFmt numFmtId="194" formatCode="[$¥€-2]\ #\ ##,000_);[Red]\([$€-2]\ #\ ##,000\)"/>
    <numFmt numFmtId="195" formatCode="0.00000"/>
    <numFmt numFmtId="196" formatCode="0.0000"/>
    <numFmt numFmtId="197" formatCode="0.000"/>
    <numFmt numFmtId="198" formatCode="_-* #,##0.0000\ _F_t_-;\-* #,##0.0000\ _F_t_-;_-* &quot;-&quot;??\ _F_t_-;_-@_-"/>
  </numFmts>
  <fonts count="7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i/>
      <sz val="10"/>
      <name val="Arial"/>
      <family val="2"/>
    </font>
    <font>
      <b/>
      <sz val="12"/>
      <name val="Arial CE"/>
      <family val="0"/>
    </font>
    <font>
      <b/>
      <sz val="10"/>
      <name val="Arial "/>
      <family val="0"/>
    </font>
    <font>
      <b/>
      <sz val="8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4"/>
      <name val="Arial CE"/>
      <family val="0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i/>
      <sz val="10"/>
      <name val="Arial CE"/>
      <family val="2"/>
    </font>
    <font>
      <b/>
      <i/>
      <sz val="9"/>
      <name val="Arial CE"/>
      <family val="2"/>
    </font>
    <font>
      <sz val="9"/>
      <name val="Arial"/>
      <family val="2"/>
    </font>
    <font>
      <b/>
      <sz val="13"/>
      <name val="Arial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Calibri"/>
      <family val="2"/>
    </font>
    <font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b/>
      <sz val="9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2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1" borderId="7" applyNumberFormat="0" applyFont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4" fillId="28" borderId="0" applyNumberFormat="0" applyBorder="0" applyAlignment="0" applyProtection="0"/>
    <xf numFmtId="0" fontId="65" fillId="29" borderId="8" applyNumberFormat="0" applyAlignment="0" applyProtection="0"/>
    <xf numFmtId="0" fontId="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>
      <alignment/>
      <protection/>
    </xf>
    <xf numFmtId="0" fontId="67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70" fillId="31" borderId="0" applyNumberFormat="0" applyBorder="0" applyAlignment="0" applyProtection="0"/>
    <xf numFmtId="0" fontId="71" fillId="29" borderId="1" applyNumberFormat="0" applyAlignment="0" applyProtection="0"/>
    <xf numFmtId="9" fontId="0" fillId="0" borderId="0" applyFont="0" applyFill="0" applyBorder="0" applyAlignment="0" applyProtection="0"/>
  </cellStyleXfs>
  <cellXfs count="556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175" fontId="0" fillId="0" borderId="0" xfId="0" applyNumberFormat="1" applyAlignment="1">
      <alignment/>
    </xf>
    <xf numFmtId="175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center"/>
    </xf>
    <xf numFmtId="49" fontId="5" fillId="32" borderId="10" xfId="0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vertical="center" wrapText="1"/>
    </xf>
    <xf numFmtId="3" fontId="5" fillId="32" borderId="10" xfId="0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3" fontId="6" fillId="32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vertical="center"/>
    </xf>
    <xf numFmtId="3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vertical="center" wrapText="1"/>
    </xf>
    <xf numFmtId="175" fontId="4" fillId="0" borderId="10" xfId="0" applyNumberFormat="1" applyFont="1" applyBorder="1" applyAlignment="1">
      <alignment/>
    </xf>
    <xf numFmtId="3" fontId="15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75" fontId="0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0" fontId="0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left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3" fillId="32" borderId="10" xfId="0" applyFont="1" applyFill="1" applyBorder="1" applyAlignment="1">
      <alignment vertical="center"/>
    </xf>
    <xf numFmtId="49" fontId="13" fillId="32" borderId="10" xfId="0" applyNumberFormat="1" applyFont="1" applyFill="1" applyBorder="1" applyAlignment="1">
      <alignment vertical="center"/>
    </xf>
    <xf numFmtId="0" fontId="13" fillId="32" borderId="10" xfId="0" applyFont="1" applyFill="1" applyBorder="1" applyAlignment="1">
      <alignment vertical="center" wrapText="1"/>
    </xf>
    <xf numFmtId="3" fontId="13" fillId="32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/>
    </xf>
    <xf numFmtId="3" fontId="1" fillId="32" borderId="10" xfId="0" applyNumberFormat="1" applyFont="1" applyFill="1" applyBorder="1" applyAlignment="1">
      <alignment vertical="center"/>
    </xf>
    <xf numFmtId="0" fontId="1" fillId="0" borderId="0" xfId="0" applyFont="1" applyAlignment="1">
      <alignment wrapText="1"/>
    </xf>
    <xf numFmtId="3" fontId="16" fillId="0" borderId="10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0" fontId="1" fillId="0" borderId="0" xfId="0" applyFont="1" applyFill="1" applyAlignment="1">
      <alignment/>
    </xf>
    <xf numFmtId="0" fontId="13" fillId="32" borderId="10" xfId="0" applyFont="1" applyFill="1" applyBorder="1" applyAlignment="1">
      <alignment horizontal="left" vertical="center" wrapText="1"/>
    </xf>
    <xf numFmtId="49" fontId="17" fillId="32" borderId="10" xfId="0" applyNumberFormat="1" applyFont="1" applyFill="1" applyBorder="1" applyAlignment="1">
      <alignment/>
    </xf>
    <xf numFmtId="0" fontId="17" fillId="32" borderId="10" xfId="0" applyFont="1" applyFill="1" applyBorder="1" applyAlignment="1">
      <alignment/>
    </xf>
    <xf numFmtId="3" fontId="17" fillId="32" borderId="10" xfId="0" applyNumberFormat="1" applyFont="1" applyFill="1" applyBorder="1" applyAlignment="1">
      <alignment/>
    </xf>
    <xf numFmtId="0" fontId="17" fillId="32" borderId="10" xfId="0" applyFont="1" applyFill="1" applyBorder="1" applyAlignment="1">
      <alignment wrapText="1"/>
    </xf>
    <xf numFmtId="49" fontId="0" fillId="32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75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17" fillId="32" borderId="10" xfId="0" applyNumberFormat="1" applyFont="1" applyFill="1" applyBorder="1" applyAlignment="1">
      <alignment vertical="center"/>
    </xf>
    <xf numFmtId="0" fontId="17" fillId="32" borderId="10" xfId="0" applyFont="1" applyFill="1" applyBorder="1" applyAlignment="1">
      <alignment vertical="center"/>
    </xf>
    <xf numFmtId="3" fontId="17" fillId="32" borderId="10" xfId="0" applyNumberFormat="1" applyFont="1" applyFill="1" applyBorder="1" applyAlignment="1">
      <alignment vertical="center"/>
    </xf>
    <xf numFmtId="0" fontId="0" fillId="32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3" fontId="4" fillId="32" borderId="10" xfId="0" applyNumberFormat="1" applyFont="1" applyFill="1" applyBorder="1" applyAlignment="1">
      <alignment vertical="center"/>
    </xf>
    <xf numFmtId="175" fontId="13" fillId="32" borderId="10" xfId="0" applyNumberFormat="1" applyFont="1" applyFill="1" applyBorder="1" applyAlignment="1">
      <alignment vertical="center"/>
    </xf>
    <xf numFmtId="0" fontId="13" fillId="0" borderId="10" xfId="0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49" fontId="17" fillId="32" borderId="10" xfId="0" applyNumberFormat="1" applyFont="1" applyFill="1" applyBorder="1" applyAlignment="1">
      <alignment vertical="center" shrinkToFit="1"/>
    </xf>
    <xf numFmtId="3" fontId="0" fillId="0" borderId="0" xfId="0" applyNumberFormat="1" applyAlignment="1">
      <alignment vertical="center"/>
    </xf>
    <xf numFmtId="0" fontId="4" fillId="32" borderId="11" xfId="0" applyFont="1" applyFill="1" applyBorder="1" applyAlignment="1">
      <alignment vertical="center"/>
    </xf>
    <xf numFmtId="3" fontId="4" fillId="32" borderId="11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 shrinkToFit="1"/>
    </xf>
    <xf numFmtId="3" fontId="4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vertical="center"/>
    </xf>
    <xf numFmtId="0" fontId="7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/>
    </xf>
    <xf numFmtId="3" fontId="4" fillId="32" borderId="1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/>
    </xf>
    <xf numFmtId="175" fontId="4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vertical="center" wrapText="1"/>
    </xf>
    <xf numFmtId="0" fontId="0" fillId="32" borderId="10" xfId="0" applyFill="1" applyBorder="1" applyAlignment="1">
      <alignment/>
    </xf>
    <xf numFmtId="175" fontId="0" fillId="32" borderId="10" xfId="0" applyNumberFormat="1" applyFill="1" applyBorder="1" applyAlignment="1">
      <alignment/>
    </xf>
    <xf numFmtId="0" fontId="4" fillId="32" borderId="11" xfId="0" applyFont="1" applyFill="1" applyBorder="1" applyAlignment="1">
      <alignment vertical="center" shrinkToFit="1"/>
    </xf>
    <xf numFmtId="0" fontId="4" fillId="32" borderId="10" xfId="0" applyFont="1" applyFill="1" applyBorder="1" applyAlignment="1">
      <alignment vertical="center" wrapText="1" shrinkToFit="1"/>
    </xf>
    <xf numFmtId="175" fontId="0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32" borderId="10" xfId="0" applyFont="1" applyFill="1" applyBorder="1" applyAlignment="1">
      <alignment horizontal="centerContinuous"/>
    </xf>
    <xf numFmtId="0" fontId="4" fillId="32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0" fillId="0" borderId="10" xfId="0" applyNumberForma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vertical="center" wrapText="1"/>
    </xf>
    <xf numFmtId="0" fontId="0" fillId="32" borderId="12" xfId="0" applyFont="1" applyFill="1" applyBorder="1" applyAlignment="1">
      <alignment/>
    </xf>
    <xf numFmtId="0" fontId="0" fillId="32" borderId="13" xfId="0" applyFont="1" applyFill="1" applyBorder="1" applyAlignment="1">
      <alignment vertical="center" wrapText="1"/>
    </xf>
    <xf numFmtId="3" fontId="0" fillId="32" borderId="10" xfId="0" applyNumberFormat="1" applyFill="1" applyBorder="1" applyAlignment="1">
      <alignment vertical="center"/>
    </xf>
    <xf numFmtId="3" fontId="0" fillId="32" borderId="10" xfId="0" applyNumberFormat="1" applyFont="1" applyFill="1" applyBorder="1" applyAlignment="1">
      <alignment vertical="center"/>
    </xf>
    <xf numFmtId="3" fontId="4" fillId="34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0" fontId="13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9" fillId="32" borderId="10" xfId="0" applyFont="1" applyFill="1" applyBorder="1" applyAlignment="1">
      <alignment horizontal="centerContinuous" vertical="center" wrapText="1"/>
    </xf>
    <xf numFmtId="0" fontId="9" fillId="0" borderId="10" xfId="0" applyFont="1" applyFill="1" applyBorder="1" applyAlignment="1">
      <alignment vertical="center" wrapText="1"/>
    </xf>
    <xf numFmtId="0" fontId="9" fillId="32" borderId="10" xfId="0" applyFont="1" applyFill="1" applyBorder="1" applyAlignment="1">
      <alignment vertical="center" wrapText="1"/>
    </xf>
    <xf numFmtId="3" fontId="9" fillId="32" borderId="10" xfId="0" applyNumberFormat="1" applyFon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4" fillId="32" borderId="10" xfId="0" applyFont="1" applyFill="1" applyBorder="1" applyAlignment="1">
      <alignment horizontal="centerContinuous"/>
    </xf>
    <xf numFmtId="0" fontId="4" fillId="35" borderId="10" xfId="0" applyFont="1" applyFill="1" applyBorder="1" applyAlignment="1">
      <alignment wrapText="1"/>
    </xf>
    <xf numFmtId="3" fontId="4" fillId="35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Continuous" vertical="center"/>
    </xf>
    <xf numFmtId="3" fontId="0" fillId="0" borderId="10" xfId="0" applyNumberFormat="1" applyFont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3" fontId="0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0" fillId="32" borderId="10" xfId="0" applyFont="1" applyFill="1" applyBorder="1" applyAlignment="1">
      <alignment horizontal="centerContinuous" vertical="center"/>
    </xf>
    <xf numFmtId="3" fontId="1" fillId="36" borderId="10" xfId="0" applyNumberFormat="1" applyFont="1" applyFill="1" applyBorder="1" applyAlignment="1">
      <alignment vertical="center"/>
    </xf>
    <xf numFmtId="49" fontId="1" fillId="36" borderId="10" xfId="0" applyNumberFormat="1" applyFont="1" applyFill="1" applyBorder="1" applyAlignment="1">
      <alignment vertical="center"/>
    </xf>
    <xf numFmtId="0" fontId="1" fillId="36" borderId="10" xfId="0" applyFont="1" applyFill="1" applyBorder="1" applyAlignment="1">
      <alignment vertical="center" wrapText="1"/>
    </xf>
    <xf numFmtId="0" fontId="0" fillId="36" borderId="0" xfId="0" applyFill="1" applyAlignment="1">
      <alignment/>
    </xf>
    <xf numFmtId="0" fontId="0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vertical="center"/>
    </xf>
    <xf numFmtId="0" fontId="9" fillId="0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3" fontId="4" fillId="35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center" wrapText="1"/>
    </xf>
    <xf numFmtId="3" fontId="0" fillId="0" borderId="11" xfId="0" applyNumberForma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0" fontId="9" fillId="35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3" fontId="1" fillId="0" borderId="12" xfId="0" applyNumberFormat="1" applyFont="1" applyFill="1" applyBorder="1" applyAlignment="1">
      <alignment vertical="center"/>
    </xf>
    <xf numFmtId="3" fontId="13" fillId="0" borderId="12" xfId="0" applyNumberFormat="1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4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3" fontId="1" fillId="37" borderId="10" xfId="0" applyNumberFormat="1" applyFont="1" applyFill="1" applyBorder="1" applyAlignment="1">
      <alignment horizontal="right" vertical="center"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 vertical="center"/>
    </xf>
    <xf numFmtId="1" fontId="4" fillId="37" borderId="10" xfId="0" applyNumberFormat="1" applyFont="1" applyFill="1" applyBorder="1" applyAlignment="1">
      <alignment/>
    </xf>
    <xf numFmtId="3" fontId="17" fillId="32" borderId="12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3" fontId="4" fillId="37" borderId="10" xfId="0" applyNumberFormat="1" applyFont="1" applyFill="1" applyBorder="1" applyAlignment="1">
      <alignment/>
    </xf>
    <xf numFmtId="3" fontId="1" fillId="37" borderId="10" xfId="0" applyNumberFormat="1" applyFont="1" applyFill="1" applyBorder="1" applyAlignment="1">
      <alignment vertical="center"/>
    </xf>
    <xf numFmtId="3" fontId="0" fillId="0" borderId="10" xfId="0" applyNumberFormat="1" applyFont="1" applyBorder="1" applyAlignment="1">
      <alignment horizontal="right" vertical="center"/>
    </xf>
    <xf numFmtId="1" fontId="0" fillId="0" borderId="10" xfId="0" applyNumberFormat="1" applyFont="1" applyBorder="1" applyAlignment="1">
      <alignment horizontal="right" vertical="center"/>
    </xf>
    <xf numFmtId="3" fontId="5" fillId="37" borderId="10" xfId="0" applyNumberFormat="1" applyFont="1" applyFill="1" applyBorder="1" applyAlignment="1">
      <alignment horizontal="right" vertical="center"/>
    </xf>
    <xf numFmtId="1" fontId="5" fillId="37" borderId="10" xfId="0" applyNumberFormat="1" applyFont="1" applyFill="1" applyBorder="1" applyAlignment="1">
      <alignment horizontal="right" vertical="center"/>
    </xf>
    <xf numFmtId="0" fontId="5" fillId="37" borderId="10" xfId="0" applyFont="1" applyFill="1" applyBorder="1" applyAlignment="1">
      <alignment horizontal="center" vertical="center" wrapText="1"/>
    </xf>
    <xf numFmtId="3" fontId="5" fillId="37" borderId="10" xfId="0" applyNumberFormat="1" applyFont="1" applyFill="1" applyBorder="1" applyAlignment="1">
      <alignment/>
    </xf>
    <xf numFmtId="0" fontId="0" fillId="0" borderId="10" xfId="0" applyBorder="1" applyAlignment="1">
      <alignment horizontal="right" vertic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3" fillId="32" borderId="10" xfId="0" applyFont="1" applyFill="1" applyBorder="1" applyAlignment="1">
      <alignment horizontal="center" vertical="center" wrapText="1"/>
    </xf>
    <xf numFmtId="3" fontId="23" fillId="32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top" wrapText="1"/>
    </xf>
    <xf numFmtId="188" fontId="0" fillId="0" borderId="0" xfId="0" applyNumberFormat="1" applyAlignment="1">
      <alignment/>
    </xf>
    <xf numFmtId="0" fontId="28" fillId="0" borderId="0" xfId="0" applyFont="1" applyAlignment="1">
      <alignment/>
    </xf>
    <xf numFmtId="3" fontId="4" fillId="0" borderId="10" xfId="0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27" fillId="0" borderId="0" xfId="0" applyFont="1" applyAlignment="1">
      <alignment vertical="center" wrapText="1"/>
    </xf>
    <xf numFmtId="175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75" fontId="0" fillId="0" borderId="10" xfId="0" applyNumberFormat="1" applyBorder="1" applyAlignment="1">
      <alignment vertical="center"/>
    </xf>
    <xf numFmtId="0" fontId="27" fillId="0" borderId="10" xfId="0" applyFont="1" applyFill="1" applyBorder="1" applyAlignment="1">
      <alignment vertical="center" wrapText="1"/>
    </xf>
    <xf numFmtId="3" fontId="29" fillId="0" borderId="10" xfId="0" applyNumberFormat="1" applyFont="1" applyBorder="1" applyAlignment="1">
      <alignment vertical="center" wrapText="1"/>
    </xf>
    <xf numFmtId="0" fontId="0" fillId="32" borderId="10" xfId="0" applyFill="1" applyBorder="1" applyAlignment="1">
      <alignment vertical="center"/>
    </xf>
    <xf numFmtId="175" fontId="0" fillId="32" borderId="10" xfId="0" applyNumberFormat="1" applyFill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Continuous" vertical="center" wrapText="1"/>
    </xf>
    <xf numFmtId="49" fontId="22" fillId="0" borderId="10" xfId="0" applyNumberFormat="1" applyFont="1" applyBorder="1" applyAlignment="1">
      <alignment horizontal="centerContinuous" vertical="center"/>
    </xf>
    <xf numFmtId="3" fontId="22" fillId="0" borderId="10" xfId="0" applyNumberFormat="1" applyFont="1" applyBorder="1" applyAlignment="1">
      <alignment horizontal="center" vertical="center"/>
    </xf>
    <xf numFmtId="3" fontId="22" fillId="39" borderId="10" xfId="0" applyNumberFormat="1" applyFont="1" applyFill="1" applyBorder="1" applyAlignment="1">
      <alignment horizontal="right"/>
    </xf>
    <xf numFmtId="0" fontId="22" fillId="39" borderId="10" xfId="0" applyFont="1" applyFill="1" applyBorder="1" applyAlignment="1">
      <alignment horizontal="left" vertical="center" wrapText="1"/>
    </xf>
    <xf numFmtId="0" fontId="22" fillId="39" borderId="10" xfId="0" applyNumberFormat="1" applyFont="1" applyFill="1" applyBorder="1" applyAlignment="1" quotePrefix="1">
      <alignment horizontal="center" vertical="center"/>
    </xf>
    <xf numFmtId="190" fontId="32" fillId="39" borderId="10" xfId="40" applyNumberFormat="1" applyFont="1" applyFill="1" applyBorder="1" applyAlignment="1">
      <alignment horizontal="right"/>
    </xf>
    <xf numFmtId="3" fontId="32" fillId="39" borderId="10" xfId="0" applyNumberFormat="1" applyFont="1" applyFill="1" applyBorder="1" applyAlignment="1">
      <alignment horizontal="right"/>
    </xf>
    <xf numFmtId="0" fontId="17" fillId="39" borderId="10" xfId="0" applyFont="1" applyFill="1" applyBorder="1" applyAlignment="1">
      <alignment horizontal="left" vertical="center" wrapText="1"/>
    </xf>
    <xf numFmtId="0" fontId="17" fillId="39" borderId="10" xfId="0" applyNumberFormat="1" applyFont="1" applyFill="1" applyBorder="1" applyAlignment="1" quotePrefix="1">
      <alignment horizontal="center" vertical="center"/>
    </xf>
    <xf numFmtId="190" fontId="33" fillId="39" borderId="10" xfId="40" applyNumberFormat="1" applyFont="1" applyFill="1" applyBorder="1" applyAlignment="1">
      <alignment horizontal="right"/>
    </xf>
    <xf numFmtId="3" fontId="33" fillId="39" borderId="10" xfId="0" applyNumberFormat="1" applyFont="1" applyFill="1" applyBorder="1" applyAlignment="1">
      <alignment horizontal="right"/>
    </xf>
    <xf numFmtId="3" fontId="17" fillId="39" borderId="10" xfId="0" applyNumberFormat="1" applyFont="1" applyFill="1" applyBorder="1" applyAlignment="1">
      <alignment horizontal="right"/>
    </xf>
    <xf numFmtId="49" fontId="22" fillId="0" borderId="10" xfId="0" applyNumberFormat="1" applyFont="1" applyBorder="1" applyAlignment="1" quotePrefix="1">
      <alignment horizontal="centerContinuous" vertical="center"/>
    </xf>
    <xf numFmtId="3" fontId="22" fillId="39" borderId="10" xfId="0" applyNumberFormat="1" applyFont="1" applyFill="1" applyBorder="1" applyAlignment="1">
      <alignment/>
    </xf>
    <xf numFmtId="3" fontId="22" fillId="39" borderId="10" xfId="40" applyNumberFormat="1" applyFont="1" applyFill="1" applyBorder="1" applyAlignment="1">
      <alignment/>
    </xf>
    <xf numFmtId="175" fontId="0" fillId="36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left"/>
    </xf>
    <xf numFmtId="3" fontId="15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0" fontId="6" fillId="36" borderId="0" xfId="0" applyFont="1" applyFill="1" applyAlignment="1">
      <alignment vertical="center"/>
    </xf>
    <xf numFmtId="0" fontId="0" fillId="40" borderId="0" xfId="0" applyFont="1" applyFill="1" applyAlignment="1">
      <alignment/>
    </xf>
    <xf numFmtId="3" fontId="4" fillId="0" borderId="0" xfId="0" applyNumberFormat="1" applyFont="1" applyAlignment="1">
      <alignment/>
    </xf>
    <xf numFmtId="49" fontId="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wrapText="1"/>
    </xf>
    <xf numFmtId="49" fontId="17" fillId="36" borderId="10" xfId="0" applyNumberFormat="1" applyFont="1" applyFill="1" applyBorder="1" applyAlignment="1">
      <alignment vertical="center"/>
    </xf>
    <xf numFmtId="0" fontId="22" fillId="36" borderId="10" xfId="0" applyFont="1" applyFill="1" applyBorder="1" applyAlignment="1">
      <alignment vertical="center" wrapText="1"/>
    </xf>
    <xf numFmtId="49" fontId="22" fillId="36" borderId="10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27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Fill="1" applyBorder="1" applyAlignment="1">
      <alignment horizontal="justify" vertical="center" wrapText="1"/>
    </xf>
    <xf numFmtId="179" fontId="0" fillId="0" borderId="0" xfId="40" applyNumberFormat="1" applyFont="1" applyAlignment="1">
      <alignment/>
    </xf>
    <xf numFmtId="179" fontId="1" fillId="0" borderId="0" xfId="40" applyNumberFormat="1" applyFont="1" applyAlignment="1">
      <alignment/>
    </xf>
    <xf numFmtId="179" fontId="13" fillId="37" borderId="10" xfId="40" applyNumberFormat="1" applyFont="1" applyFill="1" applyBorder="1" applyAlignment="1">
      <alignment horizontal="center" vertical="center" wrapText="1"/>
    </xf>
    <xf numFmtId="179" fontId="13" fillId="37" borderId="10" xfId="40" applyNumberFormat="1" applyFont="1" applyFill="1" applyBorder="1" applyAlignment="1">
      <alignment horizontal="right" vertical="center"/>
    </xf>
    <xf numFmtId="179" fontId="1" fillId="0" borderId="10" xfId="40" applyNumberFormat="1" applyFont="1" applyBorder="1" applyAlignment="1">
      <alignment horizontal="right" vertical="center"/>
    </xf>
    <xf numFmtId="179" fontId="13" fillId="32" borderId="10" xfId="40" applyNumberFormat="1" applyFont="1" applyFill="1" applyBorder="1" applyAlignment="1">
      <alignment vertical="center"/>
    </xf>
    <xf numFmtId="179" fontId="6" fillId="0" borderId="10" xfId="40" applyNumberFormat="1" applyFont="1" applyBorder="1" applyAlignment="1">
      <alignment/>
    </xf>
    <xf numFmtId="179" fontId="0" fillId="0" borderId="10" xfId="40" applyNumberFormat="1" applyFont="1" applyBorder="1" applyAlignment="1">
      <alignment/>
    </xf>
    <xf numFmtId="179" fontId="4" fillId="37" borderId="10" xfId="40" applyNumberFormat="1" applyFont="1" applyFill="1" applyBorder="1" applyAlignment="1">
      <alignment/>
    </xf>
    <xf numFmtId="179" fontId="17" fillId="32" borderId="10" xfId="40" applyNumberFormat="1" applyFont="1" applyFill="1" applyBorder="1" applyAlignment="1">
      <alignment/>
    </xf>
    <xf numFmtId="179" fontId="13" fillId="36" borderId="10" xfId="4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 vertical="center"/>
    </xf>
    <xf numFmtId="3" fontId="4" fillId="37" borderId="10" xfId="0" applyNumberFormat="1" applyFont="1" applyFill="1" applyBorder="1" applyAlignment="1">
      <alignment vertical="center"/>
    </xf>
    <xf numFmtId="3" fontId="0" fillId="37" borderId="10" xfId="0" applyNumberFormat="1" applyFill="1" applyBorder="1" applyAlignment="1">
      <alignment vertical="center"/>
    </xf>
    <xf numFmtId="3" fontId="0" fillId="33" borderId="0" xfId="0" applyNumberFormat="1" applyFill="1" applyBorder="1" applyAlignment="1">
      <alignment vertical="center"/>
    </xf>
    <xf numFmtId="49" fontId="1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90" fontId="0" fillId="0" borderId="0" xfId="0" applyNumberFormat="1" applyAlignment="1">
      <alignment/>
    </xf>
    <xf numFmtId="3" fontId="9" fillId="35" borderId="10" xfId="0" applyNumberFormat="1" applyFont="1" applyFill="1" applyBorder="1" applyAlignment="1">
      <alignment/>
    </xf>
    <xf numFmtId="3" fontId="9" fillId="35" borderId="10" xfId="0" applyNumberFormat="1" applyFont="1" applyFill="1" applyBorder="1" applyAlignment="1">
      <alignment vertical="center"/>
    </xf>
    <xf numFmtId="179" fontId="0" fillId="0" borderId="0" xfId="0" applyNumberFormat="1" applyAlignment="1">
      <alignment/>
    </xf>
    <xf numFmtId="0" fontId="4" fillId="41" borderId="16" xfId="0" applyFont="1" applyFill="1" applyBorder="1" applyAlignment="1">
      <alignment vertical="center" wrapText="1"/>
    </xf>
    <xf numFmtId="0" fontId="4" fillId="41" borderId="17" xfId="0" applyFont="1" applyFill="1" applyBorder="1" applyAlignment="1">
      <alignment vertical="center" wrapText="1"/>
    </xf>
    <xf numFmtId="3" fontId="20" fillId="41" borderId="17" xfId="0" applyNumberFormat="1" applyFont="1" applyFill="1" applyBorder="1" applyAlignment="1">
      <alignment horizontal="right" wrapText="1"/>
    </xf>
    <xf numFmtId="3" fontId="5" fillId="41" borderId="18" xfId="0" applyNumberFormat="1" applyFont="1" applyFill="1" applyBorder="1" applyAlignment="1">
      <alignment horizontal="right" wrapText="1"/>
    </xf>
    <xf numFmtId="0" fontId="4" fillId="4" borderId="16" xfId="0" applyFont="1" applyFill="1" applyBorder="1" applyAlignment="1">
      <alignment vertical="center" wrapText="1"/>
    </xf>
    <xf numFmtId="0" fontId="4" fillId="4" borderId="17" xfId="0" applyFont="1" applyFill="1" applyBorder="1" applyAlignment="1">
      <alignment vertical="center" wrapText="1"/>
    </xf>
    <xf numFmtId="3" fontId="20" fillId="4" borderId="17" xfId="0" applyNumberFormat="1" applyFont="1" applyFill="1" applyBorder="1" applyAlignment="1">
      <alignment horizontal="right" wrapText="1"/>
    </xf>
    <xf numFmtId="3" fontId="5" fillId="4" borderId="18" xfId="0" applyNumberFormat="1" applyFont="1" applyFill="1" applyBorder="1" applyAlignment="1">
      <alignment horizontal="right" wrapText="1"/>
    </xf>
    <xf numFmtId="0" fontId="4" fillId="42" borderId="16" xfId="0" applyFont="1" applyFill="1" applyBorder="1" applyAlignment="1">
      <alignment vertical="center" wrapText="1"/>
    </xf>
    <xf numFmtId="0" fontId="4" fillId="42" borderId="17" xfId="0" applyFont="1" applyFill="1" applyBorder="1" applyAlignment="1">
      <alignment vertical="center" wrapText="1"/>
    </xf>
    <xf numFmtId="3" fontId="20" fillId="42" borderId="17" xfId="0" applyNumberFormat="1" applyFont="1" applyFill="1" applyBorder="1" applyAlignment="1">
      <alignment horizontal="right" wrapText="1"/>
    </xf>
    <xf numFmtId="3" fontId="5" fillId="42" borderId="18" xfId="0" applyNumberFormat="1" applyFont="1" applyFill="1" applyBorder="1" applyAlignment="1">
      <alignment horizontal="right" wrapText="1"/>
    </xf>
    <xf numFmtId="0" fontId="4" fillId="43" borderId="19" xfId="0" applyFont="1" applyFill="1" applyBorder="1" applyAlignment="1">
      <alignment vertical="center" wrapText="1"/>
    </xf>
    <xf numFmtId="0" fontId="27" fillId="0" borderId="0" xfId="0" applyFont="1" applyAlignment="1">
      <alignment/>
    </xf>
    <xf numFmtId="3" fontId="72" fillId="36" borderId="10" xfId="0" applyNumberFormat="1" applyFont="1" applyFill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36" borderId="10" xfId="57" applyFont="1" applyFill="1" applyBorder="1" applyAlignment="1">
      <alignment vertical="center" wrapText="1"/>
      <protection/>
    </xf>
    <xf numFmtId="0" fontId="73" fillId="0" borderId="0" xfId="58" applyFont="1" applyAlignment="1">
      <alignment vertical="center" wrapText="1"/>
      <protection/>
    </xf>
    <xf numFmtId="0" fontId="13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3" fontId="0" fillId="0" borderId="0" xfId="0" applyNumberFormat="1" applyFill="1" applyAlignment="1">
      <alignment/>
    </xf>
    <xf numFmtId="0" fontId="0" fillId="0" borderId="10" xfId="0" applyBorder="1" applyAlignment="1">
      <alignment wrapText="1"/>
    </xf>
    <xf numFmtId="175" fontId="4" fillId="36" borderId="10" xfId="0" applyNumberFormat="1" applyFont="1" applyFill="1" applyBorder="1" applyAlignment="1">
      <alignment/>
    </xf>
    <xf numFmtId="0" fontId="4" fillId="36" borderId="10" xfId="0" applyFont="1" applyFill="1" applyBorder="1" applyAlignment="1">
      <alignment horizontal="left" wrapText="1"/>
    </xf>
    <xf numFmtId="3" fontId="4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 horizontal="left" wrapText="1"/>
    </xf>
    <xf numFmtId="3" fontId="0" fillId="36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/>
    </xf>
    <xf numFmtId="175" fontId="0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0" fontId="34" fillId="36" borderId="10" xfId="0" applyFont="1" applyFill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left"/>
    </xf>
    <xf numFmtId="0" fontId="27" fillId="0" borderId="10" xfId="0" applyFont="1" applyBorder="1" applyAlignment="1">
      <alignment horizontal="left" wrapText="1"/>
    </xf>
    <xf numFmtId="0" fontId="27" fillId="0" borderId="10" xfId="0" applyFont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4" fillId="32" borderId="10" xfId="0" applyFont="1" applyFill="1" applyBorder="1" applyAlignment="1">
      <alignment horizontal="center" vertical="center" wrapText="1"/>
    </xf>
    <xf numFmtId="0" fontId="28" fillId="0" borderId="20" xfId="0" applyFont="1" applyBorder="1" applyAlignment="1">
      <alignment/>
    </xf>
    <xf numFmtId="3" fontId="20" fillId="0" borderId="16" xfId="0" applyNumberFormat="1" applyFont="1" applyBorder="1" applyAlignment="1">
      <alignment vertical="center" wrapText="1"/>
    </xf>
    <xf numFmtId="3" fontId="20" fillId="0" borderId="21" xfId="0" applyNumberFormat="1" applyFont="1" applyBorder="1" applyAlignment="1">
      <alignment vertical="center" wrapText="1"/>
    </xf>
    <xf numFmtId="0" fontId="4" fillId="0" borderId="22" xfId="0" applyFont="1" applyBorder="1" applyAlignment="1">
      <alignment/>
    </xf>
    <xf numFmtId="4" fontId="20" fillId="0" borderId="10" xfId="0" applyNumberFormat="1" applyFont="1" applyBorder="1" applyAlignment="1">
      <alignment horizontal="right" wrapText="1"/>
    </xf>
    <xf numFmtId="3" fontId="20" fillId="0" borderId="10" xfId="0" applyNumberFormat="1" applyFont="1" applyBorder="1" applyAlignment="1">
      <alignment horizontal="right" wrapText="1"/>
    </xf>
    <xf numFmtId="3" fontId="5" fillId="0" borderId="23" xfId="0" applyNumberFormat="1" applyFont="1" applyBorder="1" applyAlignment="1">
      <alignment horizontal="right" wrapText="1"/>
    </xf>
    <xf numFmtId="3" fontId="28" fillId="0" borderId="0" xfId="0" applyNumberFormat="1" applyFont="1" applyAlignment="1">
      <alignment/>
    </xf>
    <xf numFmtId="3" fontId="6" fillId="0" borderId="23" xfId="0" applyNumberFormat="1" applyFont="1" applyBorder="1" applyAlignment="1">
      <alignment horizontal="right" wrapText="1"/>
    </xf>
    <xf numFmtId="0" fontId="20" fillId="0" borderId="10" xfId="0" applyFont="1" applyBorder="1" applyAlignment="1">
      <alignment horizontal="right" wrapText="1"/>
    </xf>
    <xf numFmtId="0" fontId="4" fillId="0" borderId="24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horizontal="right" wrapText="1"/>
    </xf>
    <xf numFmtId="3" fontId="5" fillId="0" borderId="25" xfId="0" applyNumberFormat="1" applyFont="1" applyBorder="1" applyAlignment="1">
      <alignment horizontal="right" wrapText="1"/>
    </xf>
    <xf numFmtId="0" fontId="4" fillId="41" borderId="26" xfId="0" applyFont="1" applyFill="1" applyBorder="1" applyAlignment="1">
      <alignment/>
    </xf>
    <xf numFmtId="0" fontId="4" fillId="0" borderId="20" xfId="0" applyFont="1" applyBorder="1" applyAlignment="1">
      <alignment/>
    </xf>
    <xf numFmtId="3" fontId="20" fillId="0" borderId="16" xfId="0" applyNumberFormat="1" applyFont="1" applyBorder="1" applyAlignment="1">
      <alignment horizontal="right" wrapText="1"/>
    </xf>
    <xf numFmtId="3" fontId="5" fillId="0" borderId="21" xfId="0" applyNumberFormat="1" applyFont="1" applyBorder="1" applyAlignment="1">
      <alignment horizontal="right" wrapText="1"/>
    </xf>
    <xf numFmtId="1" fontId="4" fillId="0" borderId="22" xfId="0" applyNumberFormat="1" applyFont="1" applyBorder="1" applyAlignment="1">
      <alignment/>
    </xf>
    <xf numFmtId="176" fontId="20" fillId="0" borderId="10" xfId="0" applyNumberFormat="1" applyFont="1" applyBorder="1" applyAlignment="1">
      <alignment horizontal="right" wrapText="1"/>
    </xf>
    <xf numFmtId="187" fontId="4" fillId="0" borderId="24" xfId="0" applyNumberFormat="1" applyFont="1" applyBorder="1" applyAlignment="1">
      <alignment/>
    </xf>
    <xf numFmtId="187" fontId="4" fillId="0" borderId="22" xfId="0" applyNumberFormat="1" applyFont="1" applyBorder="1" applyAlignment="1">
      <alignment/>
    </xf>
    <xf numFmtId="3" fontId="20" fillId="0" borderId="11" xfId="0" applyNumberFormat="1" applyFont="1" applyBorder="1" applyAlignment="1">
      <alignment horizontal="right" wrapText="1"/>
    </xf>
    <xf numFmtId="1" fontId="4" fillId="0" borderId="27" xfId="0" applyNumberFormat="1" applyFont="1" applyBorder="1" applyAlignment="1">
      <alignment/>
    </xf>
    <xf numFmtId="187" fontId="4" fillId="0" borderId="24" xfId="0" applyNumberFormat="1" applyFont="1" applyBorder="1" applyAlignment="1">
      <alignment vertical="center"/>
    </xf>
    <xf numFmtId="187" fontId="4" fillId="4" borderId="26" xfId="0" applyNumberFormat="1" applyFont="1" applyFill="1" applyBorder="1" applyAlignment="1">
      <alignment/>
    </xf>
    <xf numFmtId="187" fontId="4" fillId="0" borderId="20" xfId="0" applyNumberFormat="1" applyFont="1" applyBorder="1" applyAlignment="1">
      <alignment/>
    </xf>
    <xf numFmtId="187" fontId="4" fillId="0" borderId="28" xfId="0" applyNumberFormat="1" applyFont="1" applyBorder="1" applyAlignment="1">
      <alignment/>
    </xf>
    <xf numFmtId="0" fontId="4" fillId="0" borderId="29" xfId="0" applyFont="1" applyBorder="1" applyAlignment="1">
      <alignment vertical="center" wrapText="1"/>
    </xf>
    <xf numFmtId="3" fontId="20" fillId="0" borderId="29" xfId="0" applyNumberFormat="1" applyFont="1" applyBorder="1" applyAlignment="1">
      <alignment horizontal="right" wrapText="1"/>
    </xf>
    <xf numFmtId="3" fontId="5" fillId="0" borderId="30" xfId="0" applyNumberFormat="1" applyFont="1" applyBorder="1" applyAlignment="1">
      <alignment horizontal="right" wrapText="1"/>
    </xf>
    <xf numFmtId="4" fontId="20" fillId="0" borderId="11" xfId="0" applyNumberFormat="1" applyFont="1" applyBorder="1" applyAlignment="1">
      <alignment horizontal="right" wrapText="1"/>
    </xf>
    <xf numFmtId="3" fontId="74" fillId="0" borderId="11" xfId="0" applyNumberFormat="1" applyFont="1" applyBorder="1" applyAlignment="1">
      <alignment horizontal="right" wrapText="1"/>
    </xf>
    <xf numFmtId="176" fontId="20" fillId="0" borderId="11" xfId="0" applyNumberFormat="1" applyFont="1" applyBorder="1" applyAlignment="1">
      <alignment horizontal="right" wrapText="1"/>
    </xf>
    <xf numFmtId="176" fontId="74" fillId="0" borderId="11" xfId="0" applyNumberFormat="1" applyFont="1" applyBorder="1" applyAlignment="1">
      <alignment horizontal="right" wrapText="1"/>
    </xf>
    <xf numFmtId="187" fontId="4" fillId="42" borderId="26" xfId="0" applyNumberFormat="1" applyFont="1" applyFill="1" applyBorder="1" applyAlignment="1">
      <alignment/>
    </xf>
    <xf numFmtId="187" fontId="4" fillId="0" borderId="31" xfId="0" applyNumberFormat="1" applyFont="1" applyBorder="1" applyAlignment="1">
      <alignment/>
    </xf>
    <xf numFmtId="3" fontId="5" fillId="0" borderId="32" xfId="0" applyNumberFormat="1" applyFont="1" applyBorder="1" applyAlignment="1">
      <alignment horizontal="right" wrapText="1"/>
    </xf>
    <xf numFmtId="3" fontId="5" fillId="0" borderId="33" xfId="0" applyNumberFormat="1" applyFont="1" applyBorder="1" applyAlignment="1">
      <alignment horizontal="right" wrapText="1"/>
    </xf>
    <xf numFmtId="3" fontId="5" fillId="0" borderId="34" xfId="0" applyNumberFormat="1" applyFont="1" applyBorder="1" applyAlignment="1">
      <alignment horizontal="right" wrapText="1"/>
    </xf>
    <xf numFmtId="3" fontId="5" fillId="0" borderId="12" xfId="0" applyNumberFormat="1" applyFont="1" applyBorder="1" applyAlignment="1">
      <alignment horizontal="right" wrapText="1"/>
    </xf>
    <xf numFmtId="3" fontId="5" fillId="0" borderId="35" xfId="0" applyNumberFormat="1" applyFont="1" applyBorder="1" applyAlignment="1">
      <alignment horizontal="right" wrapText="1"/>
    </xf>
    <xf numFmtId="3" fontId="5" fillId="0" borderId="36" xfId="0" applyNumberFormat="1" applyFont="1" applyBorder="1" applyAlignment="1">
      <alignment horizontal="right" wrapText="1"/>
    </xf>
    <xf numFmtId="0" fontId="4" fillId="43" borderId="26" xfId="0" applyFont="1" applyFill="1" applyBorder="1" applyAlignment="1">
      <alignment/>
    </xf>
    <xf numFmtId="0" fontId="4" fillId="43" borderId="17" xfId="0" applyFont="1" applyFill="1" applyBorder="1" applyAlignment="1">
      <alignment vertical="center" wrapText="1"/>
    </xf>
    <xf numFmtId="0" fontId="20" fillId="43" borderId="17" xfId="0" applyFont="1" applyFill="1" applyBorder="1" applyAlignment="1">
      <alignment horizontal="right" wrapText="1"/>
    </xf>
    <xf numFmtId="3" fontId="5" fillId="43" borderId="37" xfId="0" applyNumberFormat="1" applyFont="1" applyFill="1" applyBorder="1" applyAlignment="1">
      <alignment horizontal="right" wrapText="1"/>
    </xf>
    <xf numFmtId="3" fontId="5" fillId="43" borderId="38" xfId="0" applyNumberFormat="1" applyFont="1" applyFill="1" applyBorder="1" applyAlignment="1">
      <alignment horizontal="right" wrapText="1"/>
    </xf>
    <xf numFmtId="3" fontId="5" fillId="43" borderId="39" xfId="0" applyNumberFormat="1" applyFont="1" applyFill="1" applyBorder="1" applyAlignment="1">
      <alignment horizontal="right" wrapText="1"/>
    </xf>
    <xf numFmtId="3" fontId="5" fillId="43" borderId="18" xfId="0" applyNumberFormat="1" applyFont="1" applyFill="1" applyBorder="1" applyAlignment="1">
      <alignment horizontal="right" wrapText="1"/>
    </xf>
    <xf numFmtId="0" fontId="18" fillId="44" borderId="40" xfId="0" applyFont="1" applyFill="1" applyBorder="1" applyAlignment="1">
      <alignment/>
    </xf>
    <xf numFmtId="0" fontId="18" fillId="44" borderId="41" xfId="0" applyFont="1" applyFill="1" applyBorder="1" applyAlignment="1">
      <alignment vertical="center" wrapText="1"/>
    </xf>
    <xf numFmtId="0" fontId="20" fillId="44" borderId="41" xfId="0" applyFont="1" applyFill="1" applyBorder="1" applyAlignment="1">
      <alignment horizontal="right" wrapText="1"/>
    </xf>
    <xf numFmtId="3" fontId="5" fillId="44" borderId="42" xfId="0" applyNumberFormat="1" applyFont="1" applyFill="1" applyBorder="1" applyAlignment="1">
      <alignment horizontal="right" wrapText="1"/>
    </xf>
    <xf numFmtId="3" fontId="18" fillId="0" borderId="0" xfId="0" applyNumberFormat="1" applyFont="1" applyAlignment="1">
      <alignment/>
    </xf>
    <xf numFmtId="0" fontId="0" fillId="0" borderId="0" xfId="0" applyAlignment="1" quotePrefix="1">
      <alignment wrapText="1"/>
    </xf>
    <xf numFmtId="3" fontId="23" fillId="32" borderId="10" xfId="0" applyNumberFormat="1" applyFont="1" applyFill="1" applyBorder="1" applyAlignment="1">
      <alignment horizontal="center"/>
    </xf>
    <xf numFmtId="179" fontId="0" fillId="0" borderId="10" xfId="40" applyNumberFormat="1" applyFont="1" applyBorder="1" applyAlignment="1">
      <alignment horizontal="center" vertical="center"/>
    </xf>
    <xf numFmtId="179" fontId="0" fillId="0" borderId="10" xfId="40" applyNumberFormat="1" applyFont="1" applyBorder="1" applyAlignment="1">
      <alignment horizontal="center"/>
    </xf>
    <xf numFmtId="3" fontId="8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6" fillId="38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wrapText="1"/>
    </xf>
    <xf numFmtId="189" fontId="4" fillId="0" borderId="0" xfId="0" applyNumberFormat="1" applyFont="1" applyAlignment="1">
      <alignment/>
    </xf>
    <xf numFmtId="189" fontId="4" fillId="0" borderId="0" xfId="0" applyNumberFormat="1" applyFont="1" applyAlignment="1">
      <alignment horizontal="center" vertical="center"/>
    </xf>
    <xf numFmtId="189" fontId="4" fillId="0" borderId="0" xfId="0" applyNumberFormat="1" applyFont="1" applyAlignment="1">
      <alignment horizontal="center"/>
    </xf>
    <xf numFmtId="189" fontId="0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17" fillId="0" borderId="10" xfId="0" applyFont="1" applyBorder="1" applyAlignment="1">
      <alignment horizontal="right" vertical="center" wrapText="1"/>
    </xf>
    <xf numFmtId="3" fontId="17" fillId="0" borderId="10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 wrapText="1"/>
    </xf>
    <xf numFmtId="3" fontId="17" fillId="39" borderId="10" xfId="0" applyNumberFormat="1" applyFont="1" applyFill="1" applyBorder="1" applyAlignment="1">
      <alignment horizontal="right" vertical="center"/>
    </xf>
    <xf numFmtId="3" fontId="22" fillId="39" borderId="10" xfId="0" applyNumberFormat="1" applyFont="1" applyFill="1" applyBorder="1" applyAlignment="1">
      <alignment horizontal="center"/>
    </xf>
    <xf numFmtId="0" fontId="17" fillId="45" borderId="10" xfId="0" applyFont="1" applyFill="1" applyBorder="1" applyAlignment="1">
      <alignment horizontal="left" vertical="center" wrapText="1"/>
    </xf>
    <xf numFmtId="49" fontId="22" fillId="45" borderId="10" xfId="0" applyNumberFormat="1" applyFont="1" applyFill="1" applyBorder="1" applyAlignment="1" quotePrefix="1">
      <alignment horizontal="centerContinuous" vertical="center"/>
    </xf>
    <xf numFmtId="3" fontId="17" fillId="45" borderId="10" xfId="40" applyNumberFormat="1" applyFont="1" applyFill="1" applyBorder="1" applyAlignment="1">
      <alignment/>
    </xf>
    <xf numFmtId="0" fontId="17" fillId="46" borderId="10" xfId="0" applyFont="1" applyFill="1" applyBorder="1" applyAlignment="1">
      <alignment horizontal="left" vertical="center" wrapText="1"/>
    </xf>
    <xf numFmtId="49" fontId="17" fillId="46" borderId="10" xfId="0" applyNumberFormat="1" applyFont="1" applyFill="1" applyBorder="1" applyAlignment="1" quotePrefix="1">
      <alignment horizontal="centerContinuous" vertical="center"/>
    </xf>
    <xf numFmtId="3" fontId="33" fillId="46" borderId="10" xfId="40" applyNumberFormat="1" applyFont="1" applyFill="1" applyBorder="1" applyAlignment="1">
      <alignment/>
    </xf>
    <xf numFmtId="3" fontId="9" fillId="36" borderId="10" xfId="0" applyNumberFormat="1" applyFont="1" applyFill="1" applyBorder="1" applyAlignment="1">
      <alignment vertical="center"/>
    </xf>
    <xf numFmtId="3" fontId="4" fillId="36" borderId="10" xfId="0" applyNumberFormat="1" applyFont="1" applyFill="1" applyBorder="1" applyAlignment="1">
      <alignment vertical="center"/>
    </xf>
    <xf numFmtId="2" fontId="5" fillId="0" borderId="0" xfId="0" applyNumberFormat="1" applyFont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2" fontId="5" fillId="0" borderId="4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32" borderId="10" xfId="0" applyFont="1" applyFill="1" applyBorder="1" applyAlignment="1">
      <alignment horizontal="center"/>
    </xf>
    <xf numFmtId="0" fontId="5" fillId="0" borderId="0" xfId="0" applyFont="1" applyAlignment="1">
      <alignment horizontal="center" shrinkToFit="1"/>
    </xf>
    <xf numFmtId="0" fontId="5" fillId="0" borderId="0" xfId="0" applyFont="1" applyBorder="1" applyAlignment="1">
      <alignment horizontal="center"/>
    </xf>
    <xf numFmtId="0" fontId="4" fillId="32" borderId="12" xfId="0" applyFont="1" applyFill="1" applyBorder="1" applyAlignment="1">
      <alignment horizontal="center" vertical="center" wrapText="1" shrinkToFit="1"/>
    </xf>
    <xf numFmtId="0" fontId="4" fillId="32" borderId="15" xfId="0" applyFont="1" applyFill="1" applyBorder="1" applyAlignment="1">
      <alignment horizontal="center" vertical="center" wrapText="1" shrinkToFit="1"/>
    </xf>
    <xf numFmtId="0" fontId="4" fillId="32" borderId="13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5" fillId="46" borderId="0" xfId="0" applyFont="1" applyFill="1" applyAlignment="1">
      <alignment horizontal="center"/>
    </xf>
    <xf numFmtId="0" fontId="5" fillId="46" borderId="4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6" fontId="4" fillId="0" borderId="10" xfId="0" applyNumberFormat="1" applyFont="1" applyBorder="1" applyAlignment="1">
      <alignment horizontal="center"/>
    </xf>
    <xf numFmtId="0" fontId="4" fillId="35" borderId="10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32" borderId="14" xfId="0" applyFont="1" applyFill="1" applyBorder="1" applyAlignment="1">
      <alignment horizontal="center"/>
    </xf>
    <xf numFmtId="0" fontId="4" fillId="32" borderId="45" xfId="0" applyFont="1" applyFill="1" applyBorder="1" applyAlignment="1">
      <alignment horizontal="center"/>
    </xf>
    <xf numFmtId="0" fontId="4" fillId="32" borderId="46" xfId="0" applyFont="1" applyFill="1" applyBorder="1" applyAlignment="1">
      <alignment horizontal="center"/>
    </xf>
    <xf numFmtId="0" fontId="4" fillId="32" borderId="44" xfId="0" applyFont="1" applyFill="1" applyBorder="1" applyAlignment="1">
      <alignment horizontal="center"/>
    </xf>
    <xf numFmtId="0" fontId="4" fillId="32" borderId="0" xfId="0" applyFont="1" applyFill="1" applyAlignment="1">
      <alignment horizontal="center"/>
    </xf>
    <xf numFmtId="0" fontId="4" fillId="32" borderId="47" xfId="0" applyFont="1" applyFill="1" applyBorder="1" applyAlignment="1">
      <alignment horizontal="center"/>
    </xf>
    <xf numFmtId="0" fontId="4" fillId="32" borderId="48" xfId="0" applyFont="1" applyFill="1" applyBorder="1" applyAlignment="1">
      <alignment horizontal="center"/>
    </xf>
    <xf numFmtId="0" fontId="4" fillId="32" borderId="43" xfId="0" applyFont="1" applyFill="1" applyBorder="1" applyAlignment="1">
      <alignment horizontal="center"/>
    </xf>
    <xf numFmtId="0" fontId="4" fillId="32" borderId="49" xfId="0" applyFont="1" applyFill="1" applyBorder="1" applyAlignment="1">
      <alignment horizontal="center"/>
    </xf>
    <xf numFmtId="0" fontId="9" fillId="0" borderId="45" xfId="0" applyFont="1" applyBorder="1" applyAlignment="1">
      <alignment wrapText="1"/>
    </xf>
    <xf numFmtId="0" fontId="4" fillId="32" borderId="10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12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14" fontId="0" fillId="0" borderId="12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32" borderId="12" xfId="0" applyFont="1" applyFill="1" applyBorder="1" applyAlignment="1">
      <alignment horizontal="center" wrapText="1"/>
    </xf>
    <xf numFmtId="0" fontId="4" fillId="32" borderId="15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6" fontId="4" fillId="0" borderId="12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0" fillId="32" borderId="12" xfId="0" applyFont="1" applyFill="1" applyBorder="1" applyAlignment="1">
      <alignment horizontal="center" wrapText="1"/>
    </xf>
    <xf numFmtId="0" fontId="20" fillId="32" borderId="15" xfId="0" applyFont="1" applyFill="1" applyBorder="1" applyAlignment="1">
      <alignment horizontal="center" wrapText="1"/>
    </xf>
    <xf numFmtId="0" fontId="20" fillId="32" borderId="13" xfId="0" applyFont="1" applyFill="1" applyBorder="1" applyAlignment="1">
      <alignment horizontal="center" wrapText="1"/>
    </xf>
    <xf numFmtId="14" fontId="4" fillId="0" borderId="12" xfId="0" applyNumberFormat="1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2" fontId="19" fillId="0" borderId="0" xfId="0" applyNumberFormat="1" applyFont="1" applyBorder="1" applyAlignment="1">
      <alignment horizontal="center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12" xfId="0" applyFont="1" applyFill="1" applyBorder="1" applyAlignment="1">
      <alignment horizontal="left" vertical="center" wrapText="1" shrinkToFit="1"/>
    </xf>
    <xf numFmtId="0" fontId="0" fillId="0" borderId="13" xfId="0" applyFont="1" applyFill="1" applyBorder="1" applyAlignment="1">
      <alignment horizontal="left" vertical="center" wrapText="1" shrinkToFit="1"/>
    </xf>
    <xf numFmtId="0" fontId="4" fillId="32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43" xfId="0" applyFont="1" applyBorder="1" applyAlignment="1">
      <alignment horizontal="center"/>
    </xf>
    <xf numFmtId="0" fontId="18" fillId="46" borderId="10" xfId="0" applyFont="1" applyFill="1" applyBorder="1" applyAlignment="1">
      <alignment horizontal="center" vertical="center" wrapText="1"/>
    </xf>
    <xf numFmtId="0" fontId="19" fillId="46" borderId="10" xfId="0" applyFont="1" applyFill="1" applyBorder="1" applyAlignment="1">
      <alignment horizontal="center"/>
    </xf>
    <xf numFmtId="0" fontId="21" fillId="46" borderId="10" xfId="0" applyFont="1" applyFill="1" applyBorder="1" applyAlignment="1">
      <alignment horizontal="center"/>
    </xf>
    <xf numFmtId="0" fontId="4" fillId="46" borderId="0" xfId="0" applyFont="1" applyFill="1" applyAlignment="1">
      <alignment horizontal="center"/>
    </xf>
    <xf numFmtId="0" fontId="25" fillId="47" borderId="0" xfId="0" applyFont="1" applyFill="1" applyAlignment="1">
      <alignment horizontal="center" vertical="center" wrapText="1"/>
    </xf>
    <xf numFmtId="0" fontId="25" fillId="47" borderId="47" xfId="0" applyFont="1" applyFill="1" applyBorder="1" applyAlignment="1">
      <alignment horizontal="center" vertical="center" wrapText="1"/>
    </xf>
    <xf numFmtId="0" fontId="25" fillId="47" borderId="50" xfId="0" applyFont="1" applyFill="1" applyBorder="1" applyAlignment="1">
      <alignment horizontal="center" vertical="center" wrapText="1"/>
    </xf>
    <xf numFmtId="0" fontId="25" fillId="47" borderId="51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/>
    </xf>
    <xf numFmtId="0" fontId="26" fillId="47" borderId="11" xfId="0" applyFont="1" applyFill="1" applyBorder="1" applyAlignment="1">
      <alignment horizontal="center" vertical="center" wrapText="1"/>
    </xf>
    <xf numFmtId="0" fontId="26" fillId="47" borderId="41" xfId="0" applyFont="1" applyFill="1" applyBorder="1" applyAlignment="1">
      <alignment horizontal="center" vertical="center" wrapText="1"/>
    </xf>
    <xf numFmtId="0" fontId="26" fillId="47" borderId="25" xfId="0" applyFont="1" applyFill="1" applyBorder="1" applyAlignment="1">
      <alignment horizontal="center" vertical="center" wrapText="1"/>
    </xf>
    <xf numFmtId="0" fontId="26" fillId="47" borderId="42" xfId="0" applyFont="1" applyFill="1" applyBorder="1" applyAlignment="1">
      <alignment horizontal="center" vertical="center" wrapText="1"/>
    </xf>
    <xf numFmtId="0" fontId="26" fillId="47" borderId="52" xfId="0" applyFont="1" applyFill="1" applyBorder="1" applyAlignment="1">
      <alignment horizontal="center" vertical="center" wrapText="1"/>
    </xf>
    <xf numFmtId="0" fontId="26" fillId="47" borderId="53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5" fillId="0" borderId="48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30" fillId="48" borderId="10" xfId="0" applyFont="1" applyFill="1" applyBorder="1" applyAlignment="1">
      <alignment horizontal="center" vertical="center"/>
    </xf>
    <xf numFmtId="0" fontId="31" fillId="39" borderId="10" xfId="0" applyFont="1" applyFill="1" applyBorder="1" applyAlignment="1">
      <alignment horizontal="right" vertical="center"/>
    </xf>
    <xf numFmtId="0" fontId="17" fillId="48" borderId="10" xfId="0" applyFont="1" applyFill="1" applyBorder="1" applyAlignment="1">
      <alignment horizontal="center" vertical="center"/>
    </xf>
    <xf numFmtId="0" fontId="0" fillId="48" borderId="10" xfId="0" applyFill="1" applyBorder="1" applyAlignment="1">
      <alignment/>
    </xf>
    <xf numFmtId="0" fontId="6" fillId="38" borderId="12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6" fillId="38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6" fillId="38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4" xfId="57"/>
    <cellStyle name="Normál 5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1" sqref="D31"/>
    </sheetView>
  </sheetViews>
  <sheetFormatPr defaultColWidth="9.140625" defaultRowHeight="12.75"/>
  <sheetData/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Document" dvAspect="DVASPECT_ICON" shapeId="15819357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11"/>
  <sheetViews>
    <sheetView view="pageLayout" workbookViewId="0" topLeftCell="A1">
      <selection activeCell="G17" sqref="G17"/>
    </sheetView>
  </sheetViews>
  <sheetFormatPr defaultColWidth="9.140625" defaultRowHeight="12.75"/>
  <cols>
    <col min="2" max="2" width="38.00390625" style="0" customWidth="1"/>
    <col min="4" max="4" width="8.8515625" style="0" customWidth="1"/>
    <col min="5" max="5" width="8.00390625" style="0" customWidth="1"/>
  </cols>
  <sheetData>
    <row r="1" spans="1:10" s="3" customFormat="1" ht="15.75">
      <c r="A1" s="456" t="s">
        <v>600</v>
      </c>
      <c r="B1" s="456"/>
      <c r="C1" s="456"/>
      <c r="D1" s="456"/>
      <c r="E1" s="456"/>
      <c r="F1" s="456"/>
      <c r="G1" s="456"/>
      <c r="H1" s="456"/>
      <c r="I1" s="456"/>
      <c r="J1" s="456"/>
    </row>
    <row r="2" spans="1:10" s="3" customFormat="1" ht="21.75" customHeight="1">
      <c r="A2" s="457" t="s">
        <v>212</v>
      </c>
      <c r="B2" s="457"/>
      <c r="C2" s="457"/>
      <c r="D2" s="457"/>
      <c r="E2" s="457"/>
      <c r="F2" s="457"/>
      <c r="G2" s="457"/>
      <c r="H2" s="457"/>
      <c r="I2" s="457"/>
      <c r="J2" s="457"/>
    </row>
    <row r="3" spans="1:10" s="3" customFormat="1" ht="12.75" customHeight="1">
      <c r="A3" s="458" t="s">
        <v>213</v>
      </c>
      <c r="B3" s="214" t="s">
        <v>214</v>
      </c>
      <c r="C3" s="459" t="s">
        <v>603</v>
      </c>
      <c r="D3" s="460"/>
      <c r="E3" s="460"/>
      <c r="F3" s="461"/>
      <c r="G3" s="459" t="s">
        <v>604</v>
      </c>
      <c r="H3" s="460"/>
      <c r="I3" s="460"/>
      <c r="J3" s="461"/>
    </row>
    <row r="4" spans="1:10" s="190" customFormat="1" ht="51.75" customHeight="1">
      <c r="A4" s="458"/>
      <c r="B4" s="462" t="s">
        <v>215</v>
      </c>
      <c r="C4" s="215" t="s">
        <v>216</v>
      </c>
      <c r="D4" s="215" t="s">
        <v>217</v>
      </c>
      <c r="E4" s="215" t="s">
        <v>218</v>
      </c>
      <c r="F4" s="216" t="s">
        <v>219</v>
      </c>
      <c r="G4" s="215" t="s">
        <v>216</v>
      </c>
      <c r="H4" s="215" t="s">
        <v>217</v>
      </c>
      <c r="I4" s="215" t="s">
        <v>218</v>
      </c>
      <c r="J4" s="216" t="s">
        <v>219</v>
      </c>
    </row>
    <row r="5" spans="1:10" ht="12.75">
      <c r="A5" s="458"/>
      <c r="B5" s="463"/>
      <c r="C5" s="217" t="s">
        <v>220</v>
      </c>
      <c r="D5" s="217" t="s">
        <v>220</v>
      </c>
      <c r="E5" s="217" t="s">
        <v>221</v>
      </c>
      <c r="F5" s="214" t="s">
        <v>221</v>
      </c>
      <c r="G5" s="217" t="s">
        <v>220</v>
      </c>
      <c r="H5" s="217" t="s">
        <v>220</v>
      </c>
      <c r="I5" s="217" t="s">
        <v>221</v>
      </c>
      <c r="J5" s="214" t="s">
        <v>221</v>
      </c>
    </row>
    <row r="6" spans="1:10" s="220" customFormat="1" ht="12.75">
      <c r="A6" s="217" t="s">
        <v>98</v>
      </c>
      <c r="B6" s="218" t="s">
        <v>107</v>
      </c>
      <c r="C6" s="340">
        <v>4</v>
      </c>
      <c r="D6" s="340">
        <v>2</v>
      </c>
      <c r="E6" s="340">
        <v>0</v>
      </c>
      <c r="F6" s="46">
        <f>SUM(C6:E6)</f>
        <v>6</v>
      </c>
      <c r="G6" s="340">
        <v>4</v>
      </c>
      <c r="H6" s="340">
        <v>2</v>
      </c>
      <c r="I6" s="340">
        <v>0</v>
      </c>
      <c r="J6" s="46">
        <f>SUM(G6:I6)</f>
        <v>6</v>
      </c>
    </row>
    <row r="7" spans="1:10" ht="20.25" customHeight="1">
      <c r="A7" s="217" t="s">
        <v>99</v>
      </c>
      <c r="B7" s="218" t="s">
        <v>118</v>
      </c>
      <c r="C7" s="340">
        <v>29</v>
      </c>
      <c r="D7" s="340">
        <v>0</v>
      </c>
      <c r="E7" s="340"/>
      <c r="F7" s="46">
        <f>SUM(C7:E7)</f>
        <v>29</v>
      </c>
      <c r="G7" s="340">
        <v>29</v>
      </c>
      <c r="H7" s="340">
        <v>0</v>
      </c>
      <c r="I7" s="340"/>
      <c r="J7" s="46">
        <f>SUM(G7:I7)</f>
        <v>29</v>
      </c>
    </row>
    <row r="8" spans="1:10" ht="20.25" customHeight="1">
      <c r="A8" s="217" t="s">
        <v>92</v>
      </c>
      <c r="B8" s="218" t="s">
        <v>222</v>
      </c>
      <c r="C8" s="340">
        <v>77</v>
      </c>
      <c r="D8" s="340"/>
      <c r="E8" s="340"/>
      <c r="F8" s="46">
        <f>SUM(C8:E8)</f>
        <v>77</v>
      </c>
      <c r="G8" s="340">
        <v>71</v>
      </c>
      <c r="H8" s="340"/>
      <c r="I8" s="340"/>
      <c r="J8" s="46">
        <f>SUM(G8:I8)</f>
        <v>71</v>
      </c>
    </row>
    <row r="9" spans="1:10" ht="18.75" customHeight="1">
      <c r="A9" s="217" t="s">
        <v>100</v>
      </c>
      <c r="B9" s="218" t="s">
        <v>223</v>
      </c>
      <c r="C9" s="340">
        <v>3</v>
      </c>
      <c r="D9" s="341">
        <v>0</v>
      </c>
      <c r="E9" s="341">
        <v>0</v>
      </c>
      <c r="F9" s="46">
        <f>SUM(C9:E9)</f>
        <v>3</v>
      </c>
      <c r="G9" s="340">
        <v>3</v>
      </c>
      <c r="H9" s="341">
        <v>0</v>
      </c>
      <c r="I9" s="341">
        <v>0</v>
      </c>
      <c r="J9" s="46">
        <f>SUM(G9:I9)</f>
        <v>3</v>
      </c>
    </row>
    <row r="10" spans="1:10" s="3" customFormat="1" ht="22.5" customHeight="1">
      <c r="A10" s="455" t="s">
        <v>224</v>
      </c>
      <c r="B10" s="455"/>
      <c r="C10" s="219">
        <f>SUM(C6:C9)</f>
        <v>113</v>
      </c>
      <c r="D10" s="219">
        <f>SUM(D6:D9)</f>
        <v>2</v>
      </c>
      <c r="E10" s="219">
        <f>SUM(E6:E9)</f>
        <v>0</v>
      </c>
      <c r="F10" s="219">
        <f>SUM(C10:E10)</f>
        <v>115</v>
      </c>
      <c r="G10" s="219">
        <f>SUM(G6:G9)</f>
        <v>107</v>
      </c>
      <c r="H10" s="219">
        <f>SUM(H6:H9)</f>
        <v>2</v>
      </c>
      <c r="I10" s="219">
        <f>SUM(I6:I9)</f>
        <v>0</v>
      </c>
      <c r="J10" s="219">
        <f>SUM(G10:I10)</f>
        <v>109</v>
      </c>
    </row>
    <row r="11" spans="3:6" ht="12.75">
      <c r="C11" s="221"/>
      <c r="D11" s="221"/>
      <c r="E11" s="221"/>
      <c r="F11" s="221"/>
    </row>
  </sheetData>
  <sheetProtection/>
  <mergeCells count="7">
    <mergeCell ref="A10:B10"/>
    <mergeCell ref="A1:J1"/>
    <mergeCell ref="A2:J2"/>
    <mergeCell ref="A3:A5"/>
    <mergeCell ref="C3:F3"/>
    <mergeCell ref="G3:J3"/>
    <mergeCell ref="B4:B5"/>
  </mergeCells>
  <printOptions/>
  <pageMargins left="0.7" right="0.7" top="0.75" bottom="0.75" header="0.3" footer="0.3"/>
  <pageSetup horizontalDpi="600" verticalDpi="600" orientation="portrait" paperSize="9" scale="75" r:id="rId1"/>
  <headerFooter>
    <oddHeader>&amp;L6. melléklet a 7/2020. (VII.10.) önk rendelethez&amp;R8. melléklet a .../2020. (...) önk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M259"/>
  <sheetViews>
    <sheetView view="pageLayout" workbookViewId="0" topLeftCell="A1">
      <selection activeCell="D35" sqref="D35:G35"/>
    </sheetView>
  </sheetViews>
  <sheetFormatPr defaultColWidth="9.140625" defaultRowHeight="12.75"/>
  <cols>
    <col min="3" max="3" width="3.57421875" style="0" customWidth="1"/>
    <col min="4" max="4" width="13.7109375" style="0" customWidth="1"/>
    <col min="5" max="5" width="12.421875" style="0" customWidth="1"/>
    <col min="6" max="6" width="12.140625" style="0" customWidth="1"/>
    <col min="7" max="7" width="41.57421875" style="0" customWidth="1"/>
    <col min="8" max="8" width="11.421875" style="0" bestFit="1" customWidth="1"/>
    <col min="11" max="11" width="18.28125" style="0" customWidth="1"/>
  </cols>
  <sheetData>
    <row r="1" spans="1:11" ht="15.75" customHeight="1">
      <c r="A1" s="506" t="s">
        <v>225</v>
      </c>
      <c r="B1" s="506"/>
      <c r="C1" s="506"/>
      <c r="D1" s="506"/>
      <c r="E1" s="506"/>
      <c r="F1" s="506"/>
      <c r="G1" s="506"/>
      <c r="H1" s="38"/>
      <c r="I1" s="38"/>
      <c r="J1" s="38"/>
      <c r="K1" s="38"/>
    </row>
    <row r="2" spans="1:11" ht="12.75" customHeight="1">
      <c r="A2" s="507" t="s">
        <v>703</v>
      </c>
      <c r="B2" s="506"/>
      <c r="C2" s="506"/>
      <c r="D2" s="506"/>
      <c r="E2" s="506"/>
      <c r="F2" s="506"/>
      <c r="G2" s="506"/>
      <c r="H2" s="38"/>
      <c r="I2" s="38"/>
      <c r="J2" s="38"/>
      <c r="K2" s="38"/>
    </row>
    <row r="3" spans="1:11" ht="3.75" customHeight="1">
      <c r="A3" s="506"/>
      <c r="B3" s="506"/>
      <c r="C3" s="506"/>
      <c r="D3" s="506"/>
      <c r="E3" s="506"/>
      <c r="F3" s="506"/>
      <c r="G3" s="506"/>
      <c r="H3" s="38"/>
      <c r="I3" s="38"/>
      <c r="J3" s="38"/>
      <c r="K3" s="38"/>
    </row>
    <row r="4" spans="1:11" ht="12.75" hidden="1">
      <c r="A4" s="506"/>
      <c r="B4" s="506"/>
      <c r="C4" s="506"/>
      <c r="D4" s="506"/>
      <c r="E4" s="506"/>
      <c r="F4" s="506"/>
      <c r="G4" s="506"/>
      <c r="H4" s="38"/>
      <c r="I4" s="38"/>
      <c r="J4" s="38"/>
      <c r="K4" s="38"/>
    </row>
    <row r="5" spans="1:11" ht="12.75" hidden="1">
      <c r="A5" s="506"/>
      <c r="B5" s="506"/>
      <c r="C5" s="506"/>
      <c r="D5" s="506"/>
      <c r="E5" s="506"/>
      <c r="F5" s="506"/>
      <c r="G5" s="506"/>
      <c r="H5" s="38"/>
      <c r="I5" s="38"/>
      <c r="J5" s="38"/>
      <c r="K5" s="38"/>
    </row>
    <row r="6" spans="1:11" ht="12.75" hidden="1">
      <c r="A6" s="506"/>
      <c r="B6" s="506"/>
      <c r="C6" s="506"/>
      <c r="D6" s="506"/>
      <c r="E6" s="506"/>
      <c r="F6" s="506"/>
      <c r="G6" s="506"/>
      <c r="H6" s="38"/>
      <c r="I6" s="38"/>
      <c r="J6" s="38"/>
      <c r="K6" s="38"/>
    </row>
    <row r="7" spans="1:11" ht="12.75" hidden="1">
      <c r="A7" s="431"/>
      <c r="B7" s="431"/>
      <c r="C7" s="431"/>
      <c r="D7" s="431"/>
      <c r="E7" s="431"/>
      <c r="F7" s="431"/>
      <c r="G7" s="431"/>
      <c r="H7" s="38"/>
      <c r="I7" s="38"/>
      <c r="J7" s="38"/>
      <c r="K7" s="38"/>
    </row>
    <row r="8" spans="1:11" ht="12.75" customHeight="1">
      <c r="A8" s="471" t="s">
        <v>227</v>
      </c>
      <c r="B8" s="471"/>
      <c r="C8" s="471"/>
      <c r="D8" s="508" t="s">
        <v>488</v>
      </c>
      <c r="E8" s="509"/>
      <c r="F8" s="509"/>
      <c r="G8" s="510"/>
      <c r="H8" s="38"/>
      <c r="I8" s="38"/>
      <c r="J8" s="38"/>
      <c r="K8" s="38"/>
    </row>
    <row r="9" spans="1:11" ht="12.75" customHeight="1">
      <c r="A9" s="468" t="s">
        <v>228</v>
      </c>
      <c r="B9" s="468"/>
      <c r="C9" s="468"/>
      <c r="D9" s="469" t="s">
        <v>489</v>
      </c>
      <c r="E9" s="469"/>
      <c r="F9" s="469"/>
      <c r="G9" s="469"/>
      <c r="H9" s="38"/>
      <c r="I9" s="38"/>
      <c r="J9" s="38"/>
      <c r="K9" s="38"/>
    </row>
    <row r="10" spans="1:11" ht="12.75" customHeight="1">
      <c r="A10" s="464" t="s">
        <v>229</v>
      </c>
      <c r="B10" s="464"/>
      <c r="C10" s="464"/>
      <c r="D10" s="505" t="s">
        <v>490</v>
      </c>
      <c r="E10" s="502"/>
      <c r="F10" s="502"/>
      <c r="G10" s="503"/>
      <c r="H10" s="38"/>
      <c r="I10" s="38"/>
      <c r="J10" s="38"/>
      <c r="K10" s="38"/>
    </row>
    <row r="11" spans="1:11" ht="12.75" customHeight="1">
      <c r="A11" s="489" t="s">
        <v>230</v>
      </c>
      <c r="B11" s="490"/>
      <c r="C11" s="491"/>
      <c r="D11" s="492" t="s">
        <v>704</v>
      </c>
      <c r="E11" s="493"/>
      <c r="F11" s="493"/>
      <c r="G11" s="494"/>
      <c r="H11" s="38"/>
      <c r="I11" s="38"/>
      <c r="J11" s="38"/>
      <c r="K11" s="38"/>
    </row>
    <row r="12" spans="1:11" ht="12.75">
      <c r="A12" s="489" t="s">
        <v>231</v>
      </c>
      <c r="B12" s="490"/>
      <c r="C12" s="491"/>
      <c r="D12" s="492" t="s">
        <v>705</v>
      </c>
      <c r="E12" s="493"/>
      <c r="F12" s="493"/>
      <c r="G12" s="494"/>
      <c r="H12" s="38"/>
      <c r="I12" s="38"/>
      <c r="J12" s="38"/>
      <c r="K12" s="38"/>
    </row>
    <row r="13" spans="1:11" ht="12.75">
      <c r="A13" s="468" t="s">
        <v>706</v>
      </c>
      <c r="B13" s="464"/>
      <c r="C13" s="464"/>
      <c r="D13" s="464"/>
      <c r="E13" s="464"/>
      <c r="F13" s="464"/>
      <c r="G13" s="464"/>
      <c r="H13" s="38"/>
      <c r="I13" s="38"/>
      <c r="J13" s="38"/>
      <c r="K13" s="38"/>
    </row>
    <row r="14" spans="1:11" ht="1.5" customHeight="1">
      <c r="A14" s="475"/>
      <c r="B14" s="476"/>
      <c r="C14" s="476"/>
      <c r="D14" s="476"/>
      <c r="E14" s="476"/>
      <c r="F14" s="476"/>
      <c r="G14" s="477"/>
      <c r="H14" s="38"/>
      <c r="I14" s="38"/>
      <c r="J14" s="38"/>
      <c r="K14" s="38"/>
    </row>
    <row r="15" spans="1:11" ht="12.75" hidden="1">
      <c r="A15" s="478"/>
      <c r="B15" s="479"/>
      <c r="C15" s="479"/>
      <c r="D15" s="479"/>
      <c r="E15" s="479"/>
      <c r="F15" s="479"/>
      <c r="G15" s="480"/>
      <c r="H15" s="38"/>
      <c r="I15" s="38"/>
      <c r="J15" s="38"/>
      <c r="K15" s="38"/>
    </row>
    <row r="16" spans="1:11" ht="27" customHeight="1" hidden="1">
      <c r="A16" s="478"/>
      <c r="B16" s="479"/>
      <c r="C16" s="479"/>
      <c r="D16" s="479"/>
      <c r="E16" s="479"/>
      <c r="F16" s="479"/>
      <c r="G16" s="480"/>
      <c r="H16" s="38"/>
      <c r="I16" s="38"/>
      <c r="J16" s="38"/>
      <c r="K16" s="38"/>
    </row>
    <row r="17" spans="1:11" ht="27" customHeight="1" hidden="1">
      <c r="A17" s="478"/>
      <c r="B17" s="479"/>
      <c r="C17" s="479"/>
      <c r="D17" s="479"/>
      <c r="E17" s="479"/>
      <c r="F17" s="479"/>
      <c r="G17" s="480"/>
      <c r="H17" s="38"/>
      <c r="I17" s="38"/>
      <c r="J17" s="38"/>
      <c r="K17" s="38"/>
    </row>
    <row r="18" spans="1:11" ht="25.5" customHeight="1" hidden="1">
      <c r="A18" s="478"/>
      <c r="B18" s="479"/>
      <c r="C18" s="479"/>
      <c r="D18" s="479"/>
      <c r="E18" s="479"/>
      <c r="F18" s="479"/>
      <c r="G18" s="480"/>
      <c r="H18" s="38"/>
      <c r="I18" s="38"/>
      <c r="J18" s="38"/>
      <c r="K18" s="38"/>
    </row>
    <row r="19" spans="1:11" ht="12.75" hidden="1">
      <c r="A19" s="478"/>
      <c r="B19" s="479"/>
      <c r="C19" s="479"/>
      <c r="D19" s="479"/>
      <c r="E19" s="479"/>
      <c r="F19" s="479"/>
      <c r="G19" s="480"/>
      <c r="H19" s="38"/>
      <c r="I19" s="38"/>
      <c r="J19" s="38"/>
      <c r="K19" s="38"/>
    </row>
    <row r="20" spans="1:11" ht="12.75" hidden="1">
      <c r="A20" s="478"/>
      <c r="B20" s="479"/>
      <c r="C20" s="479"/>
      <c r="D20" s="479"/>
      <c r="E20" s="479"/>
      <c r="F20" s="479"/>
      <c r="G20" s="480"/>
      <c r="H20" s="38"/>
      <c r="I20" s="38"/>
      <c r="J20" s="38"/>
      <c r="K20" s="38"/>
    </row>
    <row r="21" spans="1:11" ht="12.75" hidden="1">
      <c r="A21" s="478"/>
      <c r="B21" s="479"/>
      <c r="C21" s="479"/>
      <c r="D21" s="479"/>
      <c r="E21" s="479"/>
      <c r="F21" s="479"/>
      <c r="G21" s="480"/>
      <c r="H21" s="38"/>
      <c r="I21" s="38"/>
      <c r="J21" s="38"/>
      <c r="K21" s="38"/>
    </row>
    <row r="22" spans="1:11" ht="12.75" hidden="1">
      <c r="A22" s="478"/>
      <c r="B22" s="479"/>
      <c r="C22" s="479"/>
      <c r="D22" s="479"/>
      <c r="E22" s="479"/>
      <c r="F22" s="479"/>
      <c r="G22" s="480"/>
      <c r="H22" s="38"/>
      <c r="I22" s="38"/>
      <c r="J22" s="38"/>
      <c r="K22" s="38"/>
    </row>
    <row r="23" spans="1:11" ht="12.75" hidden="1">
      <c r="A23" s="478"/>
      <c r="B23" s="479"/>
      <c r="C23" s="479"/>
      <c r="D23" s="479"/>
      <c r="E23" s="479"/>
      <c r="F23" s="479"/>
      <c r="G23" s="480"/>
      <c r="H23" s="38"/>
      <c r="I23" s="38"/>
      <c r="J23" s="38"/>
      <c r="K23" s="38"/>
    </row>
    <row r="24" spans="1:11" ht="12.75" hidden="1">
      <c r="A24" s="478"/>
      <c r="B24" s="479"/>
      <c r="C24" s="479"/>
      <c r="D24" s="479"/>
      <c r="E24" s="479"/>
      <c r="F24" s="479"/>
      <c r="G24" s="480"/>
      <c r="H24" s="38"/>
      <c r="I24" s="38"/>
      <c r="J24" s="38"/>
      <c r="K24" s="38"/>
    </row>
    <row r="25" spans="1:11" ht="12.75" hidden="1">
      <c r="A25" s="478"/>
      <c r="B25" s="479"/>
      <c r="C25" s="479"/>
      <c r="D25" s="479"/>
      <c r="E25" s="479"/>
      <c r="F25" s="479"/>
      <c r="G25" s="480"/>
      <c r="H25" s="38"/>
      <c r="I25" s="38"/>
      <c r="J25" s="38"/>
      <c r="K25" s="38"/>
    </row>
    <row r="26" spans="1:11" ht="12.75" hidden="1">
      <c r="A26" s="478"/>
      <c r="B26" s="479"/>
      <c r="C26" s="479"/>
      <c r="D26" s="479"/>
      <c r="E26" s="479"/>
      <c r="F26" s="479"/>
      <c r="G26" s="480"/>
      <c r="H26" s="38"/>
      <c r="I26" s="38"/>
      <c r="J26" s="38"/>
      <c r="K26" s="38"/>
    </row>
    <row r="27" spans="1:11" ht="12.75" hidden="1">
      <c r="A27" s="478"/>
      <c r="B27" s="479"/>
      <c r="C27" s="479"/>
      <c r="D27" s="479"/>
      <c r="E27" s="479"/>
      <c r="F27" s="479"/>
      <c r="G27" s="480"/>
      <c r="H27" s="38"/>
      <c r="I27" s="38"/>
      <c r="J27" s="38"/>
      <c r="K27" s="38"/>
    </row>
    <row r="28" spans="1:11" ht="12.75" hidden="1">
      <c r="A28" s="478"/>
      <c r="B28" s="479"/>
      <c r="C28" s="479"/>
      <c r="D28" s="479"/>
      <c r="E28" s="479"/>
      <c r="F28" s="479"/>
      <c r="G28" s="480"/>
      <c r="H28" s="38"/>
      <c r="I28" s="38"/>
      <c r="J28" s="38"/>
      <c r="K28" s="38"/>
    </row>
    <row r="29" spans="1:11" ht="12.75" hidden="1">
      <c r="A29" s="481"/>
      <c r="B29" s="482"/>
      <c r="C29" s="482"/>
      <c r="D29" s="482"/>
      <c r="E29" s="482"/>
      <c r="F29" s="482"/>
      <c r="G29" s="483"/>
      <c r="H29" s="414"/>
      <c r="I29" s="38"/>
      <c r="J29" s="38"/>
      <c r="K29" s="38"/>
    </row>
    <row r="30" spans="1:11" ht="12" customHeight="1" hidden="1">
      <c r="A30" s="410"/>
      <c r="B30" s="295"/>
      <c r="C30" s="295"/>
      <c r="D30" s="295"/>
      <c r="E30" s="295"/>
      <c r="F30" s="295"/>
      <c r="G30" s="295"/>
      <c r="H30" s="38"/>
      <c r="I30" s="38"/>
      <c r="J30" s="38"/>
      <c r="K30" s="38"/>
    </row>
    <row r="31" spans="1:11" ht="21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12.75">
      <c r="A32" s="471" t="s">
        <v>227</v>
      </c>
      <c r="B32" s="471"/>
      <c r="C32" s="471"/>
      <c r="D32" s="495" t="s">
        <v>491</v>
      </c>
      <c r="E32" s="496"/>
      <c r="F32" s="496"/>
      <c r="G32" s="497"/>
      <c r="H32" s="38"/>
      <c r="I32" s="38"/>
      <c r="J32" s="38"/>
      <c r="K32" s="38"/>
    </row>
    <row r="33" spans="1:11" ht="12.75">
      <c r="A33" s="468" t="s">
        <v>228</v>
      </c>
      <c r="B33" s="468"/>
      <c r="C33" s="468"/>
      <c r="D33" s="469" t="s">
        <v>492</v>
      </c>
      <c r="E33" s="469"/>
      <c r="F33" s="469"/>
      <c r="G33" s="469"/>
      <c r="H33" s="38"/>
      <c r="I33" s="38"/>
      <c r="J33" s="38"/>
      <c r="K33" s="38"/>
    </row>
    <row r="34" spans="1:11" ht="12.75">
      <c r="A34" s="464" t="s">
        <v>229</v>
      </c>
      <c r="B34" s="464"/>
      <c r="C34" s="464"/>
      <c r="D34" s="504" t="s">
        <v>586</v>
      </c>
      <c r="E34" s="498"/>
      <c r="F34" s="498"/>
      <c r="G34" s="454"/>
      <c r="H34" s="38"/>
      <c r="I34" s="38"/>
      <c r="J34" s="38"/>
      <c r="K34" s="38"/>
    </row>
    <row r="35" spans="1:11" ht="12.75">
      <c r="A35" s="489" t="s">
        <v>233</v>
      </c>
      <c r="B35" s="490"/>
      <c r="C35" s="491"/>
      <c r="D35" s="504" t="s">
        <v>587</v>
      </c>
      <c r="E35" s="498"/>
      <c r="F35" s="498"/>
      <c r="G35" s="454"/>
      <c r="H35" s="38"/>
      <c r="I35" s="38"/>
      <c r="J35" s="38"/>
      <c r="K35" s="38"/>
    </row>
    <row r="36" spans="1:11" ht="12.75">
      <c r="A36" s="489" t="s">
        <v>230</v>
      </c>
      <c r="B36" s="490"/>
      <c r="C36" s="491"/>
      <c r="D36" s="492" t="s">
        <v>588</v>
      </c>
      <c r="E36" s="493"/>
      <c r="F36" s="493"/>
      <c r="G36" s="494"/>
      <c r="H36" s="38"/>
      <c r="I36" s="38"/>
      <c r="J36" s="38"/>
      <c r="K36" s="38"/>
    </row>
    <row r="37" spans="1:11" ht="12.75">
      <c r="A37" s="489" t="s">
        <v>231</v>
      </c>
      <c r="B37" s="490"/>
      <c r="C37" s="491"/>
      <c r="D37" s="492" t="s">
        <v>589</v>
      </c>
      <c r="E37" s="493"/>
      <c r="F37" s="493"/>
      <c r="G37" s="494"/>
      <c r="H37" s="38"/>
      <c r="I37" s="38"/>
      <c r="J37" s="38"/>
      <c r="K37" s="38"/>
    </row>
    <row r="38" spans="1:11" ht="23.25" customHeight="1">
      <c r="A38" s="467" t="s">
        <v>707</v>
      </c>
      <c r="B38" s="467"/>
      <c r="C38" s="467"/>
      <c r="D38" s="467"/>
      <c r="E38" s="467"/>
      <c r="F38" s="467"/>
      <c r="G38" s="467"/>
      <c r="H38" s="38"/>
      <c r="I38" s="38"/>
      <c r="J38" s="38"/>
      <c r="K38" s="38"/>
    </row>
    <row r="39" spans="1:11" ht="3" customHeight="1">
      <c r="A39" s="475"/>
      <c r="B39" s="476"/>
      <c r="C39" s="476"/>
      <c r="D39" s="476"/>
      <c r="E39" s="476"/>
      <c r="F39" s="476"/>
      <c r="G39" s="477"/>
      <c r="H39" s="38"/>
      <c r="I39" s="38"/>
      <c r="J39" s="38"/>
      <c r="K39" s="38"/>
    </row>
    <row r="40" spans="1:13" ht="15" hidden="1">
      <c r="A40" s="478"/>
      <c r="B40" s="479"/>
      <c r="C40" s="479"/>
      <c r="D40" s="479"/>
      <c r="E40" s="479"/>
      <c r="F40" s="479"/>
      <c r="G40" s="480"/>
      <c r="H40" s="38"/>
      <c r="I40" s="38"/>
      <c r="J40" s="38"/>
      <c r="K40" s="415"/>
      <c r="M40" s="415"/>
    </row>
    <row r="41" spans="1:11" ht="15" hidden="1">
      <c r="A41" s="478"/>
      <c r="B41" s="479"/>
      <c r="C41" s="479"/>
      <c r="D41" s="479"/>
      <c r="E41" s="479"/>
      <c r="F41" s="479"/>
      <c r="G41" s="480"/>
      <c r="H41" s="38"/>
      <c r="I41" s="38"/>
      <c r="J41" s="38"/>
      <c r="K41" s="415"/>
    </row>
    <row r="42" spans="1:11" ht="15" hidden="1">
      <c r="A42" s="478"/>
      <c r="B42" s="479"/>
      <c r="C42" s="479"/>
      <c r="D42" s="479"/>
      <c r="E42" s="479"/>
      <c r="F42" s="479"/>
      <c r="G42" s="480"/>
      <c r="H42" s="38"/>
      <c r="I42" s="38"/>
      <c r="J42" s="38"/>
      <c r="K42" s="415"/>
    </row>
    <row r="43" spans="1:11" ht="33.75" customHeight="1" hidden="1">
      <c r="A43" s="478"/>
      <c r="B43" s="479"/>
      <c r="C43" s="479"/>
      <c r="D43" s="479"/>
      <c r="E43" s="479"/>
      <c r="F43" s="479"/>
      <c r="G43" s="480"/>
      <c r="H43" s="38"/>
      <c r="I43" s="38"/>
      <c r="J43" s="38"/>
      <c r="K43" s="38"/>
    </row>
    <row r="44" spans="1:11" ht="12.75" hidden="1">
      <c r="A44" s="478"/>
      <c r="B44" s="479"/>
      <c r="C44" s="479"/>
      <c r="D44" s="479"/>
      <c r="E44" s="479"/>
      <c r="F44" s="479"/>
      <c r="G44" s="480"/>
      <c r="H44" s="38"/>
      <c r="I44" s="38"/>
      <c r="J44" s="38"/>
      <c r="K44" s="38"/>
    </row>
    <row r="45" spans="1:11" ht="12.75" hidden="1">
      <c r="A45" s="478"/>
      <c r="B45" s="479"/>
      <c r="C45" s="479"/>
      <c r="D45" s="479"/>
      <c r="E45" s="479"/>
      <c r="F45" s="479"/>
      <c r="G45" s="480"/>
      <c r="H45" s="38"/>
      <c r="I45" s="38"/>
      <c r="J45" s="38"/>
      <c r="K45" s="38"/>
    </row>
    <row r="46" spans="1:11" ht="12.75" hidden="1">
      <c r="A46" s="478"/>
      <c r="B46" s="479"/>
      <c r="C46" s="479"/>
      <c r="D46" s="479"/>
      <c r="E46" s="479"/>
      <c r="F46" s="479"/>
      <c r="G46" s="480"/>
      <c r="H46" s="38"/>
      <c r="I46" s="38"/>
      <c r="J46" s="38"/>
      <c r="K46" s="38"/>
    </row>
    <row r="47" spans="1:11" ht="12.75" hidden="1">
      <c r="A47" s="478"/>
      <c r="B47" s="479"/>
      <c r="C47" s="479"/>
      <c r="D47" s="479"/>
      <c r="E47" s="479"/>
      <c r="F47" s="479"/>
      <c r="G47" s="480"/>
      <c r="H47" s="38"/>
      <c r="I47" s="38"/>
      <c r="J47" s="38"/>
      <c r="K47" s="38"/>
    </row>
    <row r="48" spans="1:11" ht="12.75" hidden="1">
      <c r="A48" s="478"/>
      <c r="B48" s="479"/>
      <c r="C48" s="479"/>
      <c r="D48" s="479"/>
      <c r="E48" s="479"/>
      <c r="F48" s="479"/>
      <c r="G48" s="480"/>
      <c r="H48" s="38"/>
      <c r="I48" s="38"/>
      <c r="J48" s="38"/>
      <c r="K48" s="38"/>
    </row>
    <row r="49" spans="1:11" ht="12.75" hidden="1">
      <c r="A49" s="478"/>
      <c r="B49" s="479"/>
      <c r="C49" s="479"/>
      <c r="D49" s="479"/>
      <c r="E49" s="479"/>
      <c r="F49" s="479"/>
      <c r="G49" s="480"/>
      <c r="H49" s="38"/>
      <c r="I49" s="38"/>
      <c r="J49" s="38"/>
      <c r="K49" s="38"/>
    </row>
    <row r="50" spans="1:11" ht="12.75" hidden="1">
      <c r="A50" s="478"/>
      <c r="B50" s="479"/>
      <c r="C50" s="479"/>
      <c r="D50" s="479"/>
      <c r="E50" s="479"/>
      <c r="F50" s="479"/>
      <c r="G50" s="480"/>
      <c r="H50" s="38"/>
      <c r="I50" s="38"/>
      <c r="J50" s="38"/>
      <c r="K50" s="38"/>
    </row>
    <row r="51" spans="1:11" ht="12.75" hidden="1">
      <c r="A51" s="478"/>
      <c r="B51" s="479"/>
      <c r="C51" s="479"/>
      <c r="D51" s="479"/>
      <c r="E51" s="479"/>
      <c r="F51" s="479"/>
      <c r="G51" s="480"/>
      <c r="H51" s="38"/>
      <c r="I51" s="38"/>
      <c r="J51" s="38"/>
      <c r="K51" s="38"/>
    </row>
    <row r="52" spans="1:11" ht="12.75" hidden="1">
      <c r="A52" s="478"/>
      <c r="B52" s="479"/>
      <c r="C52" s="479"/>
      <c r="D52" s="479"/>
      <c r="E52" s="479"/>
      <c r="F52" s="479"/>
      <c r="G52" s="480"/>
      <c r="H52" s="38"/>
      <c r="I52" s="38"/>
      <c r="J52" s="38"/>
      <c r="K52" s="38"/>
    </row>
    <row r="53" spans="1:11" ht="12.75" hidden="1">
      <c r="A53" s="478"/>
      <c r="B53" s="479"/>
      <c r="C53" s="479"/>
      <c r="D53" s="479"/>
      <c r="E53" s="479"/>
      <c r="F53" s="479"/>
      <c r="G53" s="480"/>
      <c r="H53" s="38"/>
      <c r="I53" s="38"/>
      <c r="J53" s="38"/>
      <c r="K53" s="38"/>
    </row>
    <row r="54" spans="1:11" ht="12.75" hidden="1">
      <c r="A54" s="481"/>
      <c r="B54" s="482"/>
      <c r="C54" s="482"/>
      <c r="D54" s="482"/>
      <c r="E54" s="482"/>
      <c r="F54" s="482"/>
      <c r="G54" s="483"/>
      <c r="H54" s="38"/>
      <c r="I54" s="38"/>
      <c r="J54" s="38"/>
      <c r="K54" s="38"/>
    </row>
    <row r="55" spans="1:11" ht="33.75" customHeight="1" hidden="1">
      <c r="A55" s="484"/>
      <c r="B55" s="484"/>
      <c r="C55" s="484"/>
      <c r="D55" s="484"/>
      <c r="E55" s="484"/>
      <c r="F55" s="484"/>
      <c r="G55" s="484"/>
      <c r="H55" s="38"/>
      <c r="I55" s="38"/>
      <c r="J55" s="38"/>
      <c r="K55" s="38"/>
    </row>
    <row r="56" spans="1:11" ht="12.75" hidden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</row>
    <row r="57" spans="1:11" ht="12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</row>
    <row r="58" spans="1:11" ht="12.75" customHeight="1">
      <c r="A58" s="471" t="s">
        <v>227</v>
      </c>
      <c r="B58" s="471"/>
      <c r="C58" s="471"/>
      <c r="D58" s="508" t="s">
        <v>493</v>
      </c>
      <c r="E58" s="509"/>
      <c r="F58" s="509"/>
      <c r="G58" s="510"/>
      <c r="H58" s="38"/>
      <c r="I58" s="38"/>
      <c r="J58" s="38"/>
      <c r="K58" s="38"/>
    </row>
    <row r="59" spans="1:11" ht="12.75">
      <c r="A59" s="468" t="s">
        <v>228</v>
      </c>
      <c r="B59" s="468"/>
      <c r="C59" s="468"/>
      <c r="D59" s="469" t="s">
        <v>494</v>
      </c>
      <c r="E59" s="469"/>
      <c r="F59" s="469"/>
      <c r="G59" s="469"/>
      <c r="H59" s="38"/>
      <c r="I59" s="38"/>
      <c r="J59" s="38"/>
      <c r="K59" s="38"/>
    </row>
    <row r="60" spans="1:11" ht="12.75">
      <c r="A60" s="464" t="s">
        <v>229</v>
      </c>
      <c r="B60" s="464"/>
      <c r="C60" s="464"/>
      <c r="D60" s="453" t="s">
        <v>590</v>
      </c>
      <c r="E60" s="498"/>
      <c r="F60" s="498"/>
      <c r="G60" s="454"/>
      <c r="H60" s="38"/>
      <c r="I60" s="38"/>
      <c r="J60" s="38"/>
      <c r="K60" s="38"/>
    </row>
    <row r="61" spans="1:11" ht="12.75">
      <c r="A61" s="489" t="s">
        <v>233</v>
      </c>
      <c r="B61" s="490"/>
      <c r="C61" s="491"/>
      <c r="D61" s="511" t="s">
        <v>708</v>
      </c>
      <c r="E61" s="498"/>
      <c r="F61" s="498"/>
      <c r="G61" s="454"/>
      <c r="H61" s="38"/>
      <c r="I61" s="38"/>
      <c r="J61" s="38"/>
      <c r="K61" s="38"/>
    </row>
    <row r="62" spans="1:11" ht="12.75">
      <c r="A62" s="489" t="s">
        <v>230</v>
      </c>
      <c r="B62" s="490"/>
      <c r="C62" s="491"/>
      <c r="D62" s="492" t="s">
        <v>709</v>
      </c>
      <c r="E62" s="493"/>
      <c r="F62" s="493"/>
      <c r="G62" s="494"/>
      <c r="H62" s="38"/>
      <c r="I62" s="38"/>
      <c r="J62" s="38"/>
      <c r="K62" s="38"/>
    </row>
    <row r="63" spans="1:11" ht="15.75" customHeight="1">
      <c r="A63" s="489" t="s">
        <v>231</v>
      </c>
      <c r="B63" s="490"/>
      <c r="C63" s="491"/>
      <c r="D63" s="492" t="s">
        <v>710</v>
      </c>
      <c r="E63" s="493"/>
      <c r="F63" s="493"/>
      <c r="G63" s="494"/>
      <c r="H63" s="38"/>
      <c r="I63" s="38"/>
      <c r="J63" s="38"/>
      <c r="K63" s="38"/>
    </row>
    <row r="64" spans="1:11" ht="18" customHeight="1">
      <c r="A64" s="468" t="s">
        <v>232</v>
      </c>
      <c r="B64" s="464"/>
      <c r="C64" s="464"/>
      <c r="D64" s="464"/>
      <c r="E64" s="464"/>
      <c r="F64" s="464"/>
      <c r="G64" s="464"/>
      <c r="H64" s="38"/>
      <c r="I64" s="38"/>
      <c r="J64" s="38"/>
      <c r="K64" s="38"/>
    </row>
    <row r="65" spans="1:11" ht="1.5" customHeight="1">
      <c r="A65" s="475"/>
      <c r="B65" s="476"/>
      <c r="C65" s="476"/>
      <c r="D65" s="476"/>
      <c r="E65" s="476"/>
      <c r="F65" s="476"/>
      <c r="G65" s="477"/>
      <c r="H65" s="38"/>
      <c r="I65" s="38"/>
      <c r="J65" s="38"/>
      <c r="K65" s="38"/>
    </row>
    <row r="66" spans="1:11" ht="12.75" hidden="1">
      <c r="A66" s="478"/>
      <c r="B66" s="479"/>
      <c r="C66" s="479"/>
      <c r="D66" s="479"/>
      <c r="E66" s="479"/>
      <c r="F66" s="479"/>
      <c r="G66" s="480"/>
      <c r="H66" s="38"/>
      <c r="I66" s="38"/>
      <c r="J66" s="38"/>
      <c r="K66" s="38"/>
    </row>
    <row r="67" spans="1:11" ht="12.75" hidden="1">
      <c r="A67" s="478"/>
      <c r="B67" s="479"/>
      <c r="C67" s="479"/>
      <c r="D67" s="479"/>
      <c r="E67" s="479"/>
      <c r="F67" s="479"/>
      <c r="G67" s="480"/>
      <c r="H67" s="38"/>
      <c r="I67" s="38"/>
      <c r="J67" s="38"/>
      <c r="K67" s="38"/>
    </row>
    <row r="68" spans="1:11" ht="12.75" hidden="1">
      <c r="A68" s="478"/>
      <c r="B68" s="479"/>
      <c r="C68" s="479"/>
      <c r="D68" s="479"/>
      <c r="E68" s="479"/>
      <c r="F68" s="479"/>
      <c r="G68" s="480"/>
      <c r="H68" s="38"/>
      <c r="I68" s="38"/>
      <c r="J68" s="38"/>
      <c r="K68" s="38"/>
    </row>
    <row r="69" spans="1:11" ht="12.75" hidden="1">
      <c r="A69" s="478"/>
      <c r="B69" s="479"/>
      <c r="C69" s="479"/>
      <c r="D69" s="479"/>
      <c r="E69" s="479"/>
      <c r="F69" s="479"/>
      <c r="G69" s="480"/>
      <c r="H69" s="38"/>
      <c r="I69" s="38"/>
      <c r="J69" s="38"/>
      <c r="K69" s="38"/>
    </row>
    <row r="70" spans="1:11" ht="12.75" hidden="1">
      <c r="A70" s="478"/>
      <c r="B70" s="479"/>
      <c r="C70" s="479"/>
      <c r="D70" s="479"/>
      <c r="E70" s="479"/>
      <c r="F70" s="479"/>
      <c r="G70" s="480"/>
      <c r="H70" s="38"/>
      <c r="I70" s="38"/>
      <c r="J70" s="38"/>
      <c r="K70" s="38"/>
    </row>
    <row r="71" spans="1:11" ht="12.75" hidden="1">
      <c r="A71" s="478"/>
      <c r="B71" s="479"/>
      <c r="C71" s="479"/>
      <c r="D71" s="479"/>
      <c r="E71" s="479"/>
      <c r="F71" s="479"/>
      <c r="G71" s="480"/>
      <c r="H71" s="38"/>
      <c r="I71" s="38"/>
      <c r="J71" s="38"/>
      <c r="K71" s="38"/>
    </row>
    <row r="72" spans="1:11" ht="12.75" hidden="1">
      <c r="A72" s="478"/>
      <c r="B72" s="479"/>
      <c r="C72" s="479"/>
      <c r="D72" s="479"/>
      <c r="E72" s="479"/>
      <c r="F72" s="479"/>
      <c r="G72" s="480"/>
      <c r="H72" s="38"/>
      <c r="I72" s="38"/>
      <c r="J72" s="38"/>
      <c r="K72" s="38"/>
    </row>
    <row r="73" spans="1:11" ht="12.75" hidden="1">
      <c r="A73" s="478"/>
      <c r="B73" s="479"/>
      <c r="C73" s="479"/>
      <c r="D73" s="479"/>
      <c r="E73" s="479"/>
      <c r="F73" s="479"/>
      <c r="G73" s="480"/>
      <c r="H73" s="38"/>
      <c r="I73" s="38"/>
      <c r="J73" s="38"/>
      <c r="K73" s="38"/>
    </row>
    <row r="74" spans="1:11" ht="12.75" hidden="1">
      <c r="A74" s="478"/>
      <c r="B74" s="479"/>
      <c r="C74" s="479"/>
      <c r="D74" s="479"/>
      <c r="E74" s="479"/>
      <c r="F74" s="479"/>
      <c r="G74" s="480"/>
      <c r="H74" s="38"/>
      <c r="I74" s="38"/>
      <c r="J74" s="38"/>
      <c r="K74" s="38"/>
    </row>
    <row r="75" spans="1:11" ht="12.75" hidden="1">
      <c r="A75" s="478"/>
      <c r="B75" s="479"/>
      <c r="C75" s="479"/>
      <c r="D75" s="479"/>
      <c r="E75" s="479"/>
      <c r="F75" s="479"/>
      <c r="G75" s="480"/>
      <c r="H75" s="38"/>
      <c r="I75" s="38"/>
      <c r="J75" s="38"/>
      <c r="K75" s="38"/>
    </row>
    <row r="76" spans="1:11" ht="12.75" hidden="1">
      <c r="A76" s="478"/>
      <c r="B76" s="479"/>
      <c r="C76" s="479"/>
      <c r="D76" s="479"/>
      <c r="E76" s="479"/>
      <c r="F76" s="479"/>
      <c r="G76" s="480"/>
      <c r="H76" s="38"/>
      <c r="I76" s="38"/>
      <c r="J76" s="38"/>
      <c r="K76" s="38"/>
    </row>
    <row r="77" spans="1:11" ht="12.75" hidden="1">
      <c r="A77" s="478"/>
      <c r="B77" s="479"/>
      <c r="C77" s="479"/>
      <c r="D77" s="479"/>
      <c r="E77" s="479"/>
      <c r="F77" s="479"/>
      <c r="G77" s="480"/>
      <c r="H77" s="38"/>
      <c r="I77" s="38"/>
      <c r="J77" s="38"/>
      <c r="K77" s="38"/>
    </row>
    <row r="78" spans="1:11" ht="12.75" hidden="1">
      <c r="A78" s="478"/>
      <c r="B78" s="479"/>
      <c r="C78" s="479"/>
      <c r="D78" s="479"/>
      <c r="E78" s="479"/>
      <c r="F78" s="479"/>
      <c r="G78" s="480"/>
      <c r="H78" s="38"/>
      <c r="I78" s="38"/>
      <c r="J78" s="38"/>
      <c r="K78" s="38"/>
    </row>
    <row r="79" spans="1:11" ht="12.75" hidden="1">
      <c r="A79" s="481"/>
      <c r="B79" s="482"/>
      <c r="C79" s="482"/>
      <c r="D79" s="482"/>
      <c r="E79" s="482"/>
      <c r="F79" s="482"/>
      <c r="G79" s="483"/>
      <c r="H79" s="38"/>
      <c r="I79" s="38"/>
      <c r="J79" s="38"/>
      <c r="K79" s="38"/>
    </row>
    <row r="80" spans="1:11" ht="48" customHeight="1" hidden="1">
      <c r="A80" s="484"/>
      <c r="B80" s="484"/>
      <c r="C80" s="484"/>
      <c r="D80" s="484"/>
      <c r="E80" s="484"/>
      <c r="F80" s="484"/>
      <c r="G80" s="484"/>
      <c r="H80" s="38"/>
      <c r="I80" s="38"/>
      <c r="J80" s="38"/>
      <c r="K80" s="38"/>
    </row>
    <row r="81" spans="1:11" ht="12.75" hidden="1">
      <c r="A81" s="137"/>
      <c r="B81" s="137"/>
      <c r="C81" s="137"/>
      <c r="D81" s="411"/>
      <c r="E81" s="411"/>
      <c r="F81" s="412"/>
      <c r="G81" s="413"/>
      <c r="H81" s="38"/>
      <c r="I81" s="38"/>
      <c r="J81" s="38"/>
      <c r="K81" s="38"/>
    </row>
    <row r="82" spans="1:11" ht="12.75" hidden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20.2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</row>
    <row r="84" spans="1:11" ht="12.75">
      <c r="A84" s="471" t="s">
        <v>227</v>
      </c>
      <c r="B84" s="471"/>
      <c r="C84" s="471"/>
      <c r="D84" s="495" t="s">
        <v>711</v>
      </c>
      <c r="E84" s="496"/>
      <c r="F84" s="496"/>
      <c r="G84" s="497"/>
      <c r="H84" s="38"/>
      <c r="I84" s="38"/>
      <c r="J84" s="38"/>
      <c r="K84" s="38"/>
    </row>
    <row r="85" spans="1:11" ht="15" customHeight="1">
      <c r="A85" s="468" t="s">
        <v>228</v>
      </c>
      <c r="B85" s="468"/>
      <c r="C85" s="468"/>
      <c r="D85" s="453" t="s">
        <v>712</v>
      </c>
      <c r="E85" s="498"/>
      <c r="F85" s="498"/>
      <c r="G85" s="454"/>
      <c r="H85" s="38"/>
      <c r="I85" s="38"/>
      <c r="J85" s="38"/>
      <c r="K85" s="38"/>
    </row>
    <row r="86" spans="1:11" ht="12.75">
      <c r="A86" s="489" t="s">
        <v>233</v>
      </c>
      <c r="B86" s="490"/>
      <c r="C86" s="491"/>
      <c r="D86" s="453" t="s">
        <v>713</v>
      </c>
      <c r="E86" s="498"/>
      <c r="F86" s="498"/>
      <c r="G86" s="454"/>
      <c r="H86" s="38"/>
      <c r="I86" s="38"/>
      <c r="J86" s="38"/>
      <c r="K86" s="38"/>
    </row>
    <row r="87" spans="1:11" ht="17.25" customHeight="1">
      <c r="A87" s="464" t="s">
        <v>229</v>
      </c>
      <c r="B87" s="464"/>
      <c r="C87" s="464"/>
      <c r="D87" s="501" t="s">
        <v>714</v>
      </c>
      <c r="E87" s="502"/>
      <c r="F87" s="502"/>
      <c r="G87" s="503"/>
      <c r="H87" s="38"/>
      <c r="I87" s="38"/>
      <c r="J87" s="38"/>
      <c r="K87" s="38"/>
    </row>
    <row r="88" spans="1:11" ht="12.75">
      <c r="A88" s="489" t="s">
        <v>230</v>
      </c>
      <c r="B88" s="490"/>
      <c r="C88" s="491"/>
      <c r="D88" s="492" t="s">
        <v>715</v>
      </c>
      <c r="E88" s="493"/>
      <c r="F88" s="493"/>
      <c r="G88" s="494"/>
      <c r="H88" s="38"/>
      <c r="I88" s="38"/>
      <c r="J88" s="38"/>
      <c r="K88" s="38"/>
    </row>
    <row r="89" spans="1:11" ht="12.75">
      <c r="A89" s="489" t="s">
        <v>231</v>
      </c>
      <c r="B89" s="490"/>
      <c r="C89" s="491"/>
      <c r="D89" s="492" t="s">
        <v>716</v>
      </c>
      <c r="E89" s="493"/>
      <c r="F89" s="493"/>
      <c r="G89" s="494"/>
      <c r="H89" s="38"/>
      <c r="I89" s="38"/>
      <c r="J89" s="38"/>
      <c r="K89" s="38"/>
    </row>
    <row r="90" spans="1:11" ht="16.5" customHeight="1">
      <c r="A90" s="486" t="s">
        <v>717</v>
      </c>
      <c r="B90" s="487"/>
      <c r="C90" s="487"/>
      <c r="D90" s="487"/>
      <c r="E90" s="487"/>
      <c r="F90" s="487"/>
      <c r="G90" s="487"/>
      <c r="H90" s="61"/>
      <c r="I90" s="38"/>
      <c r="J90" s="38"/>
      <c r="K90" s="38"/>
    </row>
    <row r="91" spans="1:11" ht="2.25" customHeight="1" hidden="1">
      <c r="A91" s="476"/>
      <c r="B91" s="476"/>
      <c r="C91" s="476"/>
      <c r="D91" s="476"/>
      <c r="E91" s="476"/>
      <c r="F91" s="476"/>
      <c r="G91" s="476"/>
      <c r="H91" s="38"/>
      <c r="I91" s="38"/>
      <c r="J91" s="38"/>
      <c r="K91" s="38"/>
    </row>
    <row r="92" spans="1:11" ht="12.75" hidden="1">
      <c r="A92" s="479"/>
      <c r="B92" s="479"/>
      <c r="C92" s="479"/>
      <c r="D92" s="479"/>
      <c r="E92" s="479"/>
      <c r="F92" s="479"/>
      <c r="G92" s="479"/>
      <c r="H92" s="38"/>
      <c r="I92" s="38"/>
      <c r="J92" s="38"/>
      <c r="K92" s="38"/>
    </row>
    <row r="93" spans="1:11" ht="12.75" hidden="1">
      <c r="A93" s="479"/>
      <c r="B93" s="479"/>
      <c r="C93" s="479"/>
      <c r="D93" s="479"/>
      <c r="E93" s="479"/>
      <c r="F93" s="479"/>
      <c r="G93" s="479"/>
      <c r="H93" s="38"/>
      <c r="I93" s="38"/>
      <c r="J93" s="38"/>
      <c r="K93" s="38"/>
    </row>
    <row r="94" spans="1:11" ht="12.75" hidden="1">
      <c r="A94" s="479"/>
      <c r="B94" s="479"/>
      <c r="C94" s="479"/>
      <c r="D94" s="479"/>
      <c r="E94" s="479"/>
      <c r="F94" s="479"/>
      <c r="G94" s="479"/>
      <c r="H94" s="38"/>
      <c r="I94" s="38"/>
      <c r="J94" s="38"/>
      <c r="K94" s="38"/>
    </row>
    <row r="95" spans="1:11" ht="3" customHeight="1" hidden="1">
      <c r="A95" s="479"/>
      <c r="B95" s="479"/>
      <c r="C95" s="479"/>
      <c r="D95" s="479"/>
      <c r="E95" s="479"/>
      <c r="F95" s="479"/>
      <c r="G95" s="479"/>
      <c r="H95" s="38"/>
      <c r="I95" s="38"/>
      <c r="J95" s="38"/>
      <c r="K95" s="38"/>
    </row>
    <row r="96" spans="1:11" ht="12.75" hidden="1">
      <c r="A96" s="479"/>
      <c r="B96" s="479"/>
      <c r="C96" s="479"/>
      <c r="D96" s="479"/>
      <c r="E96" s="479"/>
      <c r="F96" s="479"/>
      <c r="G96" s="479"/>
      <c r="H96" s="38"/>
      <c r="I96" s="38"/>
      <c r="J96" s="38"/>
      <c r="K96" s="38"/>
    </row>
    <row r="97" spans="1:11" ht="12.75" hidden="1">
      <c r="A97" s="479"/>
      <c r="B97" s="479"/>
      <c r="C97" s="479"/>
      <c r="D97" s="479"/>
      <c r="E97" s="479"/>
      <c r="F97" s="479"/>
      <c r="G97" s="479"/>
      <c r="H97" s="38"/>
      <c r="I97" s="38"/>
      <c r="J97" s="38"/>
      <c r="K97" s="38"/>
    </row>
    <row r="98" spans="1:11" ht="12.75" hidden="1">
      <c r="A98" s="479"/>
      <c r="B98" s="479"/>
      <c r="C98" s="479"/>
      <c r="D98" s="479"/>
      <c r="E98" s="479"/>
      <c r="F98" s="479"/>
      <c r="G98" s="479"/>
      <c r="H98" s="38"/>
      <c r="I98" s="38"/>
      <c r="J98" s="38"/>
      <c r="K98" s="38"/>
    </row>
    <row r="99" spans="1:11" ht="38.25" customHeight="1" hidden="1">
      <c r="A99" s="479"/>
      <c r="B99" s="479"/>
      <c r="C99" s="479"/>
      <c r="D99" s="479"/>
      <c r="E99" s="479"/>
      <c r="F99" s="479"/>
      <c r="G99" s="479"/>
      <c r="H99" s="38"/>
      <c r="I99" s="38"/>
      <c r="J99" s="38"/>
      <c r="K99" s="38"/>
    </row>
    <row r="100" spans="1:11" ht="12.75" hidden="1">
      <c r="A100" s="479"/>
      <c r="B100" s="479"/>
      <c r="C100" s="479"/>
      <c r="D100" s="479"/>
      <c r="E100" s="479"/>
      <c r="F100" s="479"/>
      <c r="G100" s="479"/>
      <c r="H100" s="38"/>
      <c r="I100" s="38"/>
      <c r="J100" s="38"/>
      <c r="K100" s="38"/>
    </row>
    <row r="101" spans="1:11" ht="12.75" hidden="1">
      <c r="A101" s="479"/>
      <c r="B101" s="479"/>
      <c r="C101" s="479"/>
      <c r="D101" s="479"/>
      <c r="E101" s="479"/>
      <c r="F101" s="479"/>
      <c r="G101" s="479"/>
      <c r="H101" s="38"/>
      <c r="I101" s="38"/>
      <c r="J101" s="38"/>
      <c r="K101" s="38"/>
    </row>
    <row r="102" spans="1:11" ht="12.75" hidden="1">
      <c r="A102" s="479"/>
      <c r="B102" s="479"/>
      <c r="C102" s="479"/>
      <c r="D102" s="479"/>
      <c r="E102" s="479"/>
      <c r="F102" s="479"/>
      <c r="G102" s="479"/>
      <c r="H102" s="38"/>
      <c r="I102" s="38"/>
      <c r="J102" s="38"/>
      <c r="K102" s="38"/>
    </row>
    <row r="103" spans="1:11" ht="25.5" customHeight="1" hidden="1">
      <c r="A103" s="479"/>
      <c r="B103" s="479"/>
      <c r="C103" s="479"/>
      <c r="D103" s="479"/>
      <c r="E103" s="479"/>
      <c r="F103" s="479"/>
      <c r="G103" s="479"/>
      <c r="H103" s="38"/>
      <c r="I103" s="38"/>
      <c r="J103" s="38"/>
      <c r="K103" s="38"/>
    </row>
    <row r="104" spans="1:11" ht="12.75" hidden="1">
      <c r="A104" s="479"/>
      <c r="B104" s="479"/>
      <c r="C104" s="479"/>
      <c r="D104" s="479"/>
      <c r="E104" s="479"/>
      <c r="F104" s="479"/>
      <c r="G104" s="479"/>
      <c r="H104" s="38"/>
      <c r="I104" s="38"/>
      <c r="J104" s="38"/>
      <c r="K104" s="38"/>
    </row>
    <row r="105" spans="1:11" ht="12.75" hidden="1">
      <c r="A105" s="479"/>
      <c r="B105" s="479"/>
      <c r="C105" s="479"/>
      <c r="D105" s="479"/>
      <c r="E105" s="479"/>
      <c r="F105" s="479"/>
      <c r="G105" s="479"/>
      <c r="H105" s="38"/>
      <c r="I105" s="38"/>
      <c r="J105" s="38"/>
      <c r="K105" s="38"/>
    </row>
    <row r="106" spans="1:11" ht="12.75" hidden="1">
      <c r="A106" s="479"/>
      <c r="B106" s="479"/>
      <c r="C106" s="479"/>
      <c r="D106" s="479"/>
      <c r="E106" s="479"/>
      <c r="F106" s="479"/>
      <c r="G106" s="479"/>
      <c r="H106" s="38"/>
      <c r="I106" s="38"/>
      <c r="J106" s="38"/>
      <c r="K106" s="38"/>
    </row>
    <row r="107" spans="1:11" ht="36.75" customHeight="1" hidden="1">
      <c r="A107" s="479"/>
      <c r="B107" s="479"/>
      <c r="C107" s="479"/>
      <c r="D107" s="479"/>
      <c r="E107" s="479"/>
      <c r="F107" s="479"/>
      <c r="G107" s="479"/>
      <c r="H107" s="38"/>
      <c r="I107" s="38"/>
      <c r="J107" s="38"/>
      <c r="K107" s="38"/>
    </row>
    <row r="108" spans="1:11" ht="12.7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</row>
    <row r="111" spans="1:11" ht="12.75">
      <c r="A111" s="471" t="s">
        <v>227</v>
      </c>
      <c r="B111" s="471"/>
      <c r="C111" s="471"/>
      <c r="D111" s="495" t="s">
        <v>495</v>
      </c>
      <c r="E111" s="496"/>
      <c r="F111" s="496"/>
      <c r="G111" s="497"/>
      <c r="H111" s="38"/>
      <c r="I111" s="38"/>
      <c r="J111" s="38"/>
      <c r="K111" s="38"/>
    </row>
    <row r="112" spans="1:11" ht="12.75">
      <c r="A112" s="468" t="s">
        <v>228</v>
      </c>
      <c r="B112" s="468"/>
      <c r="C112" s="468"/>
      <c r="D112" s="469" t="s">
        <v>496</v>
      </c>
      <c r="E112" s="469"/>
      <c r="F112" s="469"/>
      <c r="G112" s="469"/>
      <c r="H112" s="38"/>
      <c r="I112" s="38"/>
      <c r="J112" s="38"/>
      <c r="K112" s="38"/>
    </row>
    <row r="113" spans="1:11" ht="12.75">
      <c r="A113" s="464" t="s">
        <v>229</v>
      </c>
      <c r="B113" s="464"/>
      <c r="C113" s="464"/>
      <c r="D113" s="453" t="s">
        <v>497</v>
      </c>
      <c r="E113" s="498"/>
      <c r="F113" s="498"/>
      <c r="G113" s="454"/>
      <c r="H113" s="38"/>
      <c r="I113" s="38"/>
      <c r="J113" s="38"/>
      <c r="K113" s="38"/>
    </row>
    <row r="114" spans="1:11" ht="12.75">
      <c r="A114" s="489" t="s">
        <v>230</v>
      </c>
      <c r="B114" s="490"/>
      <c r="C114" s="491"/>
      <c r="D114" s="492" t="s">
        <v>718</v>
      </c>
      <c r="E114" s="493"/>
      <c r="F114" s="493"/>
      <c r="G114" s="494"/>
      <c r="H114" s="38"/>
      <c r="I114" s="38"/>
      <c r="J114" s="38"/>
      <c r="K114" s="38"/>
    </row>
    <row r="115" spans="1:11" ht="12.75">
      <c r="A115" s="489" t="s">
        <v>231</v>
      </c>
      <c r="B115" s="490"/>
      <c r="C115" s="491"/>
      <c r="D115" s="492" t="s">
        <v>719</v>
      </c>
      <c r="E115" s="493"/>
      <c r="F115" s="493"/>
      <c r="G115" s="494"/>
      <c r="H115" s="38"/>
      <c r="I115" s="38"/>
      <c r="J115" s="38"/>
      <c r="K115" s="38"/>
    </row>
    <row r="116" spans="1:11" ht="43.5" customHeight="1">
      <c r="A116" s="499" t="s">
        <v>720</v>
      </c>
      <c r="B116" s="500"/>
      <c r="C116" s="500"/>
      <c r="D116" s="500"/>
      <c r="E116" s="500"/>
      <c r="F116" s="500"/>
      <c r="G116" s="500"/>
      <c r="H116" s="416"/>
      <c r="I116" s="416"/>
      <c r="J116" s="416"/>
      <c r="K116" s="416"/>
    </row>
    <row r="117" spans="1:11" ht="3" customHeight="1">
      <c r="A117" s="475"/>
      <c r="B117" s="476"/>
      <c r="C117" s="476"/>
      <c r="D117" s="476"/>
      <c r="E117" s="476"/>
      <c r="F117" s="476"/>
      <c r="G117" s="477"/>
      <c r="H117" s="38"/>
      <c r="I117" s="38"/>
      <c r="J117" s="38"/>
      <c r="K117" s="38"/>
    </row>
    <row r="118" spans="1:11" ht="12.75" hidden="1">
      <c r="A118" s="478"/>
      <c r="B118" s="479"/>
      <c r="C118" s="479"/>
      <c r="D118" s="479"/>
      <c r="E118" s="479"/>
      <c r="F118" s="479"/>
      <c r="G118" s="480"/>
      <c r="H118" s="38"/>
      <c r="I118" s="38"/>
      <c r="J118" s="38"/>
      <c r="K118" s="38"/>
    </row>
    <row r="119" spans="1:11" ht="12.75" hidden="1">
      <c r="A119" s="478"/>
      <c r="B119" s="479"/>
      <c r="C119" s="479"/>
      <c r="D119" s="479"/>
      <c r="E119" s="479"/>
      <c r="F119" s="479"/>
      <c r="G119" s="480"/>
      <c r="H119" s="38"/>
      <c r="I119" s="38"/>
      <c r="J119" s="38"/>
      <c r="K119" s="38"/>
    </row>
    <row r="120" spans="1:11" ht="12.75" hidden="1">
      <c r="A120" s="478"/>
      <c r="B120" s="479"/>
      <c r="C120" s="479"/>
      <c r="D120" s="479"/>
      <c r="E120" s="479"/>
      <c r="F120" s="479"/>
      <c r="G120" s="480"/>
      <c r="H120" s="38"/>
      <c r="I120" s="38"/>
      <c r="J120" s="38"/>
      <c r="K120" s="38"/>
    </row>
    <row r="121" spans="1:11" ht="12.75" hidden="1">
      <c r="A121" s="478"/>
      <c r="B121" s="479"/>
      <c r="C121" s="479"/>
      <c r="D121" s="479"/>
      <c r="E121" s="479"/>
      <c r="F121" s="479"/>
      <c r="G121" s="480"/>
      <c r="H121" s="38"/>
      <c r="I121" s="38"/>
      <c r="J121" s="38"/>
      <c r="K121" s="38"/>
    </row>
    <row r="122" spans="1:11" ht="12.75" hidden="1">
      <c r="A122" s="478"/>
      <c r="B122" s="479"/>
      <c r="C122" s="479"/>
      <c r="D122" s="479"/>
      <c r="E122" s="479"/>
      <c r="F122" s="479"/>
      <c r="G122" s="480"/>
      <c r="H122" s="38"/>
      <c r="I122" s="38"/>
      <c r="J122" s="38"/>
      <c r="K122" s="38"/>
    </row>
    <row r="123" spans="1:11" ht="12.75" hidden="1">
      <c r="A123" s="478"/>
      <c r="B123" s="479"/>
      <c r="C123" s="479"/>
      <c r="D123" s="479"/>
      <c r="E123" s="479"/>
      <c r="F123" s="479"/>
      <c r="G123" s="480"/>
      <c r="H123" s="38"/>
      <c r="I123" s="38"/>
      <c r="J123" s="38"/>
      <c r="K123" s="38"/>
    </row>
    <row r="124" spans="1:11" ht="12.75" hidden="1">
      <c r="A124" s="478"/>
      <c r="B124" s="479"/>
      <c r="C124" s="479"/>
      <c r="D124" s="479"/>
      <c r="E124" s="479"/>
      <c r="F124" s="479"/>
      <c r="G124" s="480"/>
      <c r="H124" s="38"/>
      <c r="I124" s="38"/>
      <c r="J124" s="38"/>
      <c r="K124" s="38"/>
    </row>
    <row r="125" spans="1:11" ht="12.75" hidden="1">
      <c r="A125" s="478"/>
      <c r="B125" s="479"/>
      <c r="C125" s="479"/>
      <c r="D125" s="479"/>
      <c r="E125" s="479"/>
      <c r="F125" s="479"/>
      <c r="G125" s="480"/>
      <c r="H125" s="38"/>
      <c r="I125" s="38"/>
      <c r="J125" s="38"/>
      <c r="K125" s="38"/>
    </row>
    <row r="126" spans="1:11" ht="12.75" hidden="1">
      <c r="A126" s="478"/>
      <c r="B126" s="479"/>
      <c r="C126" s="479"/>
      <c r="D126" s="479"/>
      <c r="E126" s="479"/>
      <c r="F126" s="479"/>
      <c r="G126" s="480"/>
      <c r="H126" s="38"/>
      <c r="I126" s="38"/>
      <c r="J126" s="38"/>
      <c r="K126" s="38"/>
    </row>
    <row r="127" spans="1:11" ht="12.75" hidden="1">
      <c r="A127" s="478"/>
      <c r="B127" s="479"/>
      <c r="C127" s="479"/>
      <c r="D127" s="479"/>
      <c r="E127" s="479"/>
      <c r="F127" s="479"/>
      <c r="G127" s="480"/>
      <c r="H127" s="38"/>
      <c r="I127" s="38"/>
      <c r="J127" s="38"/>
      <c r="K127" s="38"/>
    </row>
    <row r="128" spans="1:11" ht="12.75" hidden="1">
      <c r="A128" s="478"/>
      <c r="B128" s="479"/>
      <c r="C128" s="479"/>
      <c r="D128" s="479"/>
      <c r="E128" s="479"/>
      <c r="F128" s="479"/>
      <c r="G128" s="480"/>
      <c r="H128" s="38"/>
      <c r="I128" s="38"/>
      <c r="J128" s="38"/>
      <c r="K128" s="38"/>
    </row>
    <row r="129" spans="1:11" ht="12.75" hidden="1">
      <c r="A129" s="478"/>
      <c r="B129" s="479"/>
      <c r="C129" s="479"/>
      <c r="D129" s="479"/>
      <c r="E129" s="479"/>
      <c r="F129" s="479"/>
      <c r="G129" s="480"/>
      <c r="H129" s="38"/>
      <c r="I129" s="38"/>
      <c r="J129" s="38"/>
      <c r="K129" s="38"/>
    </row>
    <row r="130" spans="1:11" ht="12.75" hidden="1">
      <c r="A130" s="478"/>
      <c r="B130" s="479"/>
      <c r="C130" s="479"/>
      <c r="D130" s="479"/>
      <c r="E130" s="479"/>
      <c r="F130" s="479"/>
      <c r="G130" s="480"/>
      <c r="H130" s="38"/>
      <c r="I130" s="38"/>
      <c r="J130" s="38"/>
      <c r="K130" s="38"/>
    </row>
    <row r="131" spans="1:11" ht="12.75" hidden="1">
      <c r="A131" s="478"/>
      <c r="B131" s="479"/>
      <c r="C131" s="479"/>
      <c r="D131" s="479"/>
      <c r="E131" s="479"/>
      <c r="F131" s="479"/>
      <c r="G131" s="480"/>
      <c r="H131" s="38"/>
      <c r="I131" s="38"/>
      <c r="J131" s="38"/>
      <c r="K131" s="38"/>
    </row>
    <row r="132" spans="1:11" ht="12.75" hidden="1">
      <c r="A132" s="481"/>
      <c r="B132" s="482"/>
      <c r="C132" s="482"/>
      <c r="D132" s="482"/>
      <c r="E132" s="482"/>
      <c r="F132" s="482"/>
      <c r="G132" s="483"/>
      <c r="H132" s="38"/>
      <c r="I132" s="38"/>
      <c r="J132" s="38"/>
      <c r="K132" s="38"/>
    </row>
    <row r="133" spans="1:11" ht="12.75">
      <c r="A133" s="484" t="s">
        <v>749</v>
      </c>
      <c r="B133" s="484"/>
      <c r="C133" s="484"/>
      <c r="D133" s="484"/>
      <c r="E133" s="484"/>
      <c r="F133" s="484"/>
      <c r="G133" s="484"/>
      <c r="H133" s="38"/>
      <c r="I133" s="38"/>
      <c r="J133" s="38"/>
      <c r="K133" s="38"/>
    </row>
    <row r="134" spans="1:11" ht="12.7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</row>
    <row r="135" spans="1:11" ht="41.2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</row>
    <row r="136" spans="1:11" ht="26.25" customHeight="1">
      <c r="A136" s="471" t="s">
        <v>227</v>
      </c>
      <c r="B136" s="471"/>
      <c r="C136" s="471"/>
      <c r="D136" s="495" t="s">
        <v>498</v>
      </c>
      <c r="E136" s="496"/>
      <c r="F136" s="496"/>
      <c r="G136" s="497"/>
      <c r="H136" s="38"/>
      <c r="I136" s="38"/>
      <c r="J136" s="38"/>
      <c r="K136" s="38"/>
    </row>
    <row r="137" spans="1:11" ht="12.75">
      <c r="A137" s="468" t="s">
        <v>228</v>
      </c>
      <c r="B137" s="468"/>
      <c r="C137" s="468"/>
      <c r="D137" s="469" t="s">
        <v>499</v>
      </c>
      <c r="E137" s="469"/>
      <c r="F137" s="469"/>
      <c r="G137" s="469"/>
      <c r="H137" s="38"/>
      <c r="I137" s="38"/>
      <c r="J137" s="38"/>
      <c r="K137" s="38"/>
    </row>
    <row r="138" spans="1:11" ht="24.75" customHeight="1">
      <c r="A138" s="464" t="s">
        <v>229</v>
      </c>
      <c r="B138" s="464"/>
      <c r="C138" s="464"/>
      <c r="D138" s="486" t="s">
        <v>721</v>
      </c>
      <c r="E138" s="487"/>
      <c r="F138" s="487"/>
      <c r="G138" s="488"/>
      <c r="H138" s="38"/>
      <c r="I138" s="38"/>
      <c r="J138" s="38"/>
      <c r="K138" s="38"/>
    </row>
    <row r="139" spans="1:11" ht="12.75">
      <c r="A139" s="489" t="s">
        <v>230</v>
      </c>
      <c r="B139" s="490"/>
      <c r="C139" s="491"/>
      <c r="D139" s="492">
        <v>43160</v>
      </c>
      <c r="E139" s="493"/>
      <c r="F139" s="493"/>
      <c r="G139" s="494"/>
      <c r="H139" s="38"/>
      <c r="I139" s="38"/>
      <c r="J139" s="38"/>
      <c r="K139" s="38"/>
    </row>
    <row r="140" spans="1:11" ht="12.75">
      <c r="A140" s="489" t="s">
        <v>231</v>
      </c>
      <c r="B140" s="490"/>
      <c r="C140" s="491"/>
      <c r="D140" s="492">
        <v>44255</v>
      </c>
      <c r="E140" s="493"/>
      <c r="F140" s="493"/>
      <c r="G140" s="494"/>
      <c r="H140" s="38"/>
      <c r="I140" s="38"/>
      <c r="J140" s="38"/>
      <c r="K140" s="38"/>
    </row>
    <row r="141" spans="1:11" ht="12.75" customHeight="1">
      <c r="A141" s="486" t="s">
        <v>232</v>
      </c>
      <c r="B141" s="487"/>
      <c r="C141" s="487"/>
      <c r="D141" s="487"/>
      <c r="E141" s="487"/>
      <c r="F141" s="487"/>
      <c r="G141" s="487"/>
      <c r="H141" s="61"/>
      <c r="I141" s="38"/>
      <c r="J141" s="38"/>
      <c r="K141" s="38"/>
    </row>
    <row r="142" spans="1:11" ht="3.75" customHeight="1">
      <c r="A142" s="475"/>
      <c r="B142" s="476"/>
      <c r="C142" s="476"/>
      <c r="D142" s="476"/>
      <c r="E142" s="476"/>
      <c r="F142" s="476"/>
      <c r="G142" s="477"/>
      <c r="H142" s="38"/>
      <c r="I142" s="38"/>
      <c r="J142" s="38"/>
      <c r="K142" s="38"/>
    </row>
    <row r="143" spans="1:11" ht="12.75" hidden="1">
      <c r="A143" s="478"/>
      <c r="B143" s="479"/>
      <c r="C143" s="479"/>
      <c r="D143" s="479"/>
      <c r="E143" s="479"/>
      <c r="F143" s="479"/>
      <c r="G143" s="480"/>
      <c r="H143" s="38"/>
      <c r="I143" s="38"/>
      <c r="J143" s="38"/>
      <c r="K143" s="38"/>
    </row>
    <row r="144" spans="1:11" ht="12.75" hidden="1">
      <c r="A144" s="478"/>
      <c r="B144" s="479"/>
      <c r="C144" s="479"/>
      <c r="D144" s="479"/>
      <c r="E144" s="479"/>
      <c r="F144" s="479"/>
      <c r="G144" s="480"/>
      <c r="H144" s="38"/>
      <c r="I144" s="38"/>
      <c r="J144" s="38"/>
      <c r="K144" s="38"/>
    </row>
    <row r="145" spans="1:11" ht="12.75" hidden="1">
      <c r="A145" s="478"/>
      <c r="B145" s="479"/>
      <c r="C145" s="479"/>
      <c r="D145" s="479"/>
      <c r="E145" s="479"/>
      <c r="F145" s="479"/>
      <c r="G145" s="480"/>
      <c r="H145" s="38"/>
      <c r="I145" s="38"/>
      <c r="J145" s="38"/>
      <c r="K145" s="38"/>
    </row>
    <row r="146" spans="1:11" ht="12.75" hidden="1">
      <c r="A146" s="478"/>
      <c r="B146" s="479"/>
      <c r="C146" s="479"/>
      <c r="D146" s="479"/>
      <c r="E146" s="479"/>
      <c r="F146" s="479"/>
      <c r="G146" s="480"/>
      <c r="H146" s="38"/>
      <c r="I146" s="38"/>
      <c r="J146" s="38"/>
      <c r="K146" s="38"/>
    </row>
    <row r="147" spans="1:11" ht="12.75" hidden="1">
      <c r="A147" s="478"/>
      <c r="B147" s="479"/>
      <c r="C147" s="479"/>
      <c r="D147" s="479"/>
      <c r="E147" s="479"/>
      <c r="F147" s="479"/>
      <c r="G147" s="480"/>
      <c r="H147" s="38"/>
      <c r="I147" s="38"/>
      <c r="J147" s="38"/>
      <c r="K147" s="38"/>
    </row>
    <row r="148" spans="1:11" ht="12.75" hidden="1">
      <c r="A148" s="478"/>
      <c r="B148" s="479"/>
      <c r="C148" s="479"/>
      <c r="D148" s="479"/>
      <c r="E148" s="479"/>
      <c r="F148" s="479"/>
      <c r="G148" s="480"/>
      <c r="H148" s="38"/>
      <c r="I148" s="38"/>
      <c r="J148" s="38"/>
      <c r="K148" s="38"/>
    </row>
    <row r="149" spans="1:11" ht="12.75" hidden="1">
      <c r="A149" s="478"/>
      <c r="B149" s="479"/>
      <c r="C149" s="479"/>
      <c r="D149" s="479"/>
      <c r="E149" s="479"/>
      <c r="F149" s="479"/>
      <c r="G149" s="480"/>
      <c r="H149" s="38"/>
      <c r="I149" s="38"/>
      <c r="J149" s="38"/>
      <c r="K149" s="38"/>
    </row>
    <row r="150" spans="1:11" ht="12.75" hidden="1">
      <c r="A150" s="478"/>
      <c r="B150" s="479"/>
      <c r="C150" s="479"/>
      <c r="D150" s="479"/>
      <c r="E150" s="479"/>
      <c r="F150" s="479"/>
      <c r="G150" s="480"/>
      <c r="H150" s="38"/>
      <c r="I150" s="38"/>
      <c r="J150" s="38"/>
      <c r="K150" s="38"/>
    </row>
    <row r="151" spans="1:11" ht="12.75" hidden="1">
      <c r="A151" s="478"/>
      <c r="B151" s="479"/>
      <c r="C151" s="479"/>
      <c r="D151" s="479"/>
      <c r="E151" s="479"/>
      <c r="F151" s="479"/>
      <c r="G151" s="480"/>
      <c r="H151" s="38"/>
      <c r="I151" s="38"/>
      <c r="J151" s="38"/>
      <c r="K151" s="38"/>
    </row>
    <row r="152" spans="1:11" ht="12.75" hidden="1">
      <c r="A152" s="478"/>
      <c r="B152" s="479"/>
      <c r="C152" s="479"/>
      <c r="D152" s="479"/>
      <c r="E152" s="479"/>
      <c r="F152" s="479"/>
      <c r="G152" s="480"/>
      <c r="H152" s="38"/>
      <c r="I152" s="38"/>
      <c r="J152" s="38"/>
      <c r="K152" s="38"/>
    </row>
    <row r="153" spans="1:11" ht="12.75" hidden="1">
      <c r="A153" s="478"/>
      <c r="B153" s="479"/>
      <c r="C153" s="479"/>
      <c r="D153" s="479"/>
      <c r="E153" s="479"/>
      <c r="F153" s="479"/>
      <c r="G153" s="480"/>
      <c r="H153" s="38"/>
      <c r="I153" s="38"/>
      <c r="J153" s="38"/>
      <c r="K153" s="38"/>
    </row>
    <row r="154" spans="1:11" ht="12.75" hidden="1">
      <c r="A154" s="478"/>
      <c r="B154" s="479"/>
      <c r="C154" s="479"/>
      <c r="D154" s="479"/>
      <c r="E154" s="479"/>
      <c r="F154" s="479"/>
      <c r="G154" s="480"/>
      <c r="H154" s="38"/>
      <c r="I154" s="38"/>
      <c r="J154" s="38"/>
      <c r="K154" s="38"/>
    </row>
    <row r="155" spans="1:11" ht="12.75" hidden="1">
      <c r="A155" s="478"/>
      <c r="B155" s="479"/>
      <c r="C155" s="479"/>
      <c r="D155" s="479"/>
      <c r="E155" s="479"/>
      <c r="F155" s="479"/>
      <c r="G155" s="480"/>
      <c r="H155" s="38"/>
      <c r="I155" s="38"/>
      <c r="J155" s="38"/>
      <c r="K155" s="38"/>
    </row>
    <row r="156" spans="1:11" ht="12.75" hidden="1">
      <c r="A156" s="478"/>
      <c r="B156" s="479"/>
      <c r="C156" s="479"/>
      <c r="D156" s="479"/>
      <c r="E156" s="479"/>
      <c r="F156" s="479"/>
      <c r="G156" s="480"/>
      <c r="H156" s="38"/>
      <c r="I156" s="38"/>
      <c r="J156" s="38"/>
      <c r="K156" s="38"/>
    </row>
    <row r="157" spans="1:11" ht="12.75" hidden="1">
      <c r="A157" s="481"/>
      <c r="B157" s="482"/>
      <c r="C157" s="482"/>
      <c r="D157" s="482"/>
      <c r="E157" s="482"/>
      <c r="F157" s="482"/>
      <c r="G157" s="483"/>
      <c r="H157" s="38"/>
      <c r="I157" s="38"/>
      <c r="J157" s="38"/>
      <c r="K157" s="38"/>
    </row>
    <row r="158" spans="1:11" ht="12.75">
      <c r="A158" s="484" t="s">
        <v>750</v>
      </c>
      <c r="B158" s="484"/>
      <c r="C158" s="484"/>
      <c r="D158" s="484"/>
      <c r="E158" s="484"/>
      <c r="F158" s="484"/>
      <c r="G158" s="484"/>
      <c r="H158" s="38"/>
      <c r="I158" s="38"/>
      <c r="J158" s="38"/>
      <c r="K158" s="38"/>
    </row>
    <row r="159" spans="1:11" ht="12.7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</row>
    <row r="160" spans="1:11" ht="17.25" customHeight="1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</row>
    <row r="161" spans="1:11" ht="18.75" customHeight="1">
      <c r="A161" s="471" t="s">
        <v>227</v>
      </c>
      <c r="B161" s="471"/>
      <c r="C161" s="471"/>
      <c r="D161" s="495" t="s">
        <v>500</v>
      </c>
      <c r="E161" s="496"/>
      <c r="F161" s="496"/>
      <c r="G161" s="497"/>
      <c r="H161" s="38"/>
      <c r="I161" s="38"/>
      <c r="J161" s="38"/>
      <c r="K161" s="38"/>
    </row>
    <row r="162" spans="1:11" ht="12.75">
      <c r="A162" s="468" t="s">
        <v>228</v>
      </c>
      <c r="B162" s="468"/>
      <c r="C162" s="468"/>
      <c r="D162" s="469" t="s">
        <v>722</v>
      </c>
      <c r="E162" s="469"/>
      <c r="F162" s="469"/>
      <c r="G162" s="469"/>
      <c r="H162" s="38"/>
      <c r="I162" s="38"/>
      <c r="J162" s="38"/>
      <c r="K162" s="38"/>
    </row>
    <row r="163" spans="1:11" ht="12.75">
      <c r="A163" s="464" t="s">
        <v>229</v>
      </c>
      <c r="B163" s="464"/>
      <c r="C163" s="464"/>
      <c r="D163" s="453" t="s">
        <v>723</v>
      </c>
      <c r="E163" s="498"/>
      <c r="F163" s="498"/>
      <c r="G163" s="454"/>
      <c r="H163" s="38"/>
      <c r="I163" s="38"/>
      <c r="J163" s="38"/>
      <c r="K163" s="38"/>
    </row>
    <row r="164" spans="1:11" ht="12.75">
      <c r="A164" s="489" t="s">
        <v>230</v>
      </c>
      <c r="B164" s="490"/>
      <c r="C164" s="491"/>
      <c r="D164" s="492">
        <v>43710</v>
      </c>
      <c r="E164" s="493"/>
      <c r="F164" s="493"/>
      <c r="G164" s="494"/>
      <c r="H164" s="38"/>
      <c r="I164" s="38"/>
      <c r="J164" s="38"/>
      <c r="K164" s="38"/>
    </row>
    <row r="165" spans="1:11" ht="12.75">
      <c r="A165" s="489" t="s">
        <v>231</v>
      </c>
      <c r="B165" s="490"/>
      <c r="C165" s="491"/>
      <c r="D165" s="492">
        <v>44742</v>
      </c>
      <c r="E165" s="493"/>
      <c r="F165" s="493"/>
      <c r="G165" s="494"/>
      <c r="H165" s="38"/>
      <c r="I165" s="38"/>
      <c r="J165" s="38"/>
      <c r="K165" s="38"/>
    </row>
    <row r="166" spans="1:11" ht="19.5" customHeight="1">
      <c r="A166" s="473" t="s">
        <v>724</v>
      </c>
      <c r="B166" s="474"/>
      <c r="C166" s="474"/>
      <c r="D166" s="474"/>
      <c r="E166" s="474"/>
      <c r="F166" s="474"/>
      <c r="G166" s="474"/>
      <c r="H166" s="61"/>
      <c r="I166" s="38"/>
      <c r="J166" s="38"/>
      <c r="K166" s="38"/>
    </row>
    <row r="167" spans="1:11" ht="12.75" hidden="1">
      <c r="A167" s="475"/>
      <c r="B167" s="476"/>
      <c r="C167" s="476"/>
      <c r="D167" s="476"/>
      <c r="E167" s="476"/>
      <c r="F167" s="476"/>
      <c r="G167" s="477"/>
      <c r="H167" s="38"/>
      <c r="I167" s="38"/>
      <c r="J167" s="38"/>
      <c r="K167" s="38"/>
    </row>
    <row r="168" spans="1:11" ht="12.75" hidden="1">
      <c r="A168" s="478"/>
      <c r="B168" s="479"/>
      <c r="C168" s="479"/>
      <c r="D168" s="479"/>
      <c r="E168" s="479"/>
      <c r="F168" s="479"/>
      <c r="G168" s="480"/>
      <c r="H168" s="38"/>
      <c r="I168" s="38"/>
      <c r="J168" s="38"/>
      <c r="K168" s="38"/>
    </row>
    <row r="169" spans="1:11" ht="12.75" hidden="1">
      <c r="A169" s="478"/>
      <c r="B169" s="479"/>
      <c r="C169" s="479"/>
      <c r="D169" s="479"/>
      <c r="E169" s="479"/>
      <c r="F169" s="479"/>
      <c r="G169" s="480"/>
      <c r="H169" s="38"/>
      <c r="I169" s="38"/>
      <c r="J169" s="38"/>
      <c r="K169" s="38"/>
    </row>
    <row r="170" spans="1:11" ht="12.75" hidden="1">
      <c r="A170" s="478"/>
      <c r="B170" s="479"/>
      <c r="C170" s="479"/>
      <c r="D170" s="479"/>
      <c r="E170" s="479"/>
      <c r="F170" s="479"/>
      <c r="G170" s="480"/>
      <c r="H170" s="38"/>
      <c r="I170" s="38"/>
      <c r="J170" s="38"/>
      <c r="K170" s="38"/>
    </row>
    <row r="171" spans="1:11" ht="0.75" customHeight="1" hidden="1">
      <c r="A171" s="478"/>
      <c r="B171" s="479"/>
      <c r="C171" s="479"/>
      <c r="D171" s="479"/>
      <c r="E171" s="479"/>
      <c r="F171" s="479"/>
      <c r="G171" s="480"/>
      <c r="H171" s="38"/>
      <c r="I171" s="38"/>
      <c r="J171" s="38"/>
      <c r="K171" s="38"/>
    </row>
    <row r="172" spans="1:11" ht="12.75" hidden="1">
      <c r="A172" s="478"/>
      <c r="B172" s="479"/>
      <c r="C172" s="479"/>
      <c r="D172" s="479"/>
      <c r="E172" s="479"/>
      <c r="F172" s="479"/>
      <c r="G172" s="480"/>
      <c r="H172" s="38"/>
      <c r="I172" s="38"/>
      <c r="J172" s="38"/>
      <c r="K172" s="38"/>
    </row>
    <row r="173" spans="1:11" ht="12.75" hidden="1">
      <c r="A173" s="478"/>
      <c r="B173" s="479"/>
      <c r="C173" s="479"/>
      <c r="D173" s="479"/>
      <c r="E173" s="479"/>
      <c r="F173" s="479"/>
      <c r="G173" s="480"/>
      <c r="H173" s="38"/>
      <c r="I173" s="38"/>
      <c r="J173" s="38"/>
      <c r="K173" s="38"/>
    </row>
    <row r="174" spans="1:11" ht="12.75" hidden="1">
      <c r="A174" s="478"/>
      <c r="B174" s="479"/>
      <c r="C174" s="479"/>
      <c r="D174" s="479"/>
      <c r="E174" s="479"/>
      <c r="F174" s="479"/>
      <c r="G174" s="480"/>
      <c r="H174" s="38"/>
      <c r="I174" s="38"/>
      <c r="J174" s="38"/>
      <c r="K174" s="38"/>
    </row>
    <row r="175" spans="1:11" ht="12.75" hidden="1">
      <c r="A175" s="478"/>
      <c r="B175" s="479"/>
      <c r="C175" s="479"/>
      <c r="D175" s="479"/>
      <c r="E175" s="479"/>
      <c r="F175" s="479"/>
      <c r="G175" s="480"/>
      <c r="H175" s="38"/>
      <c r="I175" s="38"/>
      <c r="J175" s="38"/>
      <c r="K175" s="38"/>
    </row>
    <row r="176" spans="1:11" ht="12.75" hidden="1">
      <c r="A176" s="478"/>
      <c r="B176" s="479"/>
      <c r="C176" s="479"/>
      <c r="D176" s="479"/>
      <c r="E176" s="479"/>
      <c r="F176" s="479"/>
      <c r="G176" s="480"/>
      <c r="H176" s="38"/>
      <c r="I176" s="38"/>
      <c r="J176" s="38"/>
      <c r="K176" s="38"/>
    </row>
    <row r="177" spans="1:11" ht="12.75" hidden="1">
      <c r="A177" s="478"/>
      <c r="B177" s="479"/>
      <c r="C177" s="479"/>
      <c r="D177" s="479"/>
      <c r="E177" s="479"/>
      <c r="F177" s="479"/>
      <c r="G177" s="480"/>
      <c r="H177" s="38"/>
      <c r="I177" s="38"/>
      <c r="J177" s="38"/>
      <c r="K177" s="38"/>
    </row>
    <row r="178" spans="1:11" ht="12.75" hidden="1">
      <c r="A178" s="478"/>
      <c r="B178" s="479"/>
      <c r="C178" s="479"/>
      <c r="D178" s="479"/>
      <c r="E178" s="479"/>
      <c r="F178" s="479"/>
      <c r="G178" s="480"/>
      <c r="H178" s="38"/>
      <c r="I178" s="38"/>
      <c r="J178" s="38"/>
      <c r="K178" s="38"/>
    </row>
    <row r="179" spans="1:11" ht="12.75" hidden="1">
      <c r="A179" s="478"/>
      <c r="B179" s="479"/>
      <c r="C179" s="479"/>
      <c r="D179" s="479"/>
      <c r="E179" s="479"/>
      <c r="F179" s="479"/>
      <c r="G179" s="480"/>
      <c r="H179" s="38"/>
      <c r="I179" s="38"/>
      <c r="J179" s="38"/>
      <c r="K179" s="38"/>
    </row>
    <row r="180" spans="1:11" ht="12.75" hidden="1">
      <c r="A180" s="478"/>
      <c r="B180" s="479"/>
      <c r="C180" s="479"/>
      <c r="D180" s="479"/>
      <c r="E180" s="479"/>
      <c r="F180" s="479"/>
      <c r="G180" s="480"/>
      <c r="H180" s="38"/>
      <c r="I180" s="38"/>
      <c r="J180" s="38"/>
      <c r="K180" s="38"/>
    </row>
    <row r="181" spans="1:11" ht="12.75" hidden="1">
      <c r="A181" s="478"/>
      <c r="B181" s="479"/>
      <c r="C181" s="479"/>
      <c r="D181" s="479"/>
      <c r="E181" s="479"/>
      <c r="F181" s="479"/>
      <c r="G181" s="480"/>
      <c r="H181" s="38"/>
      <c r="I181" s="38"/>
      <c r="J181" s="38"/>
      <c r="K181" s="38"/>
    </row>
    <row r="182" spans="1:11" ht="12.75" hidden="1">
      <c r="A182" s="481"/>
      <c r="B182" s="482"/>
      <c r="C182" s="482"/>
      <c r="D182" s="482"/>
      <c r="E182" s="482"/>
      <c r="F182" s="482"/>
      <c r="G182" s="483"/>
      <c r="H182" s="38"/>
      <c r="I182" s="38"/>
      <c r="J182" s="38"/>
      <c r="K182" s="38"/>
    </row>
    <row r="183" spans="1:11" ht="11.25" customHeight="1">
      <c r="A183" s="484" t="s">
        <v>234</v>
      </c>
      <c r="B183" s="484"/>
      <c r="C183" s="484"/>
      <c r="D183" s="484"/>
      <c r="E183" s="484"/>
      <c r="F183" s="484"/>
      <c r="G183" s="484"/>
      <c r="H183" s="38"/>
      <c r="I183" s="38"/>
      <c r="J183" s="38"/>
      <c r="K183" s="38"/>
    </row>
    <row r="184" spans="1:11" ht="12.7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</row>
    <row r="185" spans="1:11" ht="12.7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</row>
    <row r="186" spans="1:11" ht="25.5" customHeight="1">
      <c r="A186" s="471" t="s">
        <v>227</v>
      </c>
      <c r="B186" s="471"/>
      <c r="C186" s="471"/>
      <c r="D186" s="495" t="s">
        <v>501</v>
      </c>
      <c r="E186" s="496"/>
      <c r="F186" s="496"/>
      <c r="G186" s="497"/>
      <c r="H186" s="38"/>
      <c r="I186" s="38"/>
      <c r="J186" s="38"/>
      <c r="K186" s="38"/>
    </row>
    <row r="187" spans="1:11" ht="12.75">
      <c r="A187" s="468" t="s">
        <v>228</v>
      </c>
      <c r="B187" s="468"/>
      <c r="C187" s="468"/>
      <c r="D187" s="469" t="s">
        <v>502</v>
      </c>
      <c r="E187" s="469"/>
      <c r="F187" s="469"/>
      <c r="G187" s="469"/>
      <c r="H187" s="38"/>
      <c r="I187" s="38"/>
      <c r="J187" s="38"/>
      <c r="K187" s="38"/>
    </row>
    <row r="188" spans="1:11" ht="33" customHeight="1">
      <c r="A188" s="464" t="s">
        <v>229</v>
      </c>
      <c r="B188" s="464"/>
      <c r="C188" s="464"/>
      <c r="D188" s="486" t="s">
        <v>725</v>
      </c>
      <c r="E188" s="487"/>
      <c r="F188" s="487"/>
      <c r="G188" s="488"/>
      <c r="H188" s="38"/>
      <c r="I188" s="38"/>
      <c r="J188" s="38"/>
      <c r="K188" s="38"/>
    </row>
    <row r="189" spans="1:11" ht="12.75">
      <c r="A189" s="489" t="s">
        <v>230</v>
      </c>
      <c r="B189" s="490"/>
      <c r="C189" s="491"/>
      <c r="D189" s="492">
        <v>43336</v>
      </c>
      <c r="E189" s="493"/>
      <c r="F189" s="493"/>
      <c r="G189" s="494"/>
      <c r="H189" s="38"/>
      <c r="I189" s="38"/>
      <c r="J189" s="38"/>
      <c r="K189" s="38"/>
    </row>
    <row r="190" spans="1:11" ht="12.75">
      <c r="A190" s="489" t="s">
        <v>231</v>
      </c>
      <c r="B190" s="490"/>
      <c r="C190" s="491"/>
      <c r="D190" s="492">
        <v>44198</v>
      </c>
      <c r="E190" s="493"/>
      <c r="F190" s="493"/>
      <c r="G190" s="494"/>
      <c r="H190" s="38"/>
      <c r="I190" s="38"/>
      <c r="J190" s="38"/>
      <c r="K190" s="38"/>
    </row>
    <row r="191" spans="1:11" ht="12.75" customHeight="1">
      <c r="A191" s="473" t="s">
        <v>232</v>
      </c>
      <c r="B191" s="474"/>
      <c r="C191" s="474"/>
      <c r="D191" s="474"/>
      <c r="E191" s="474"/>
      <c r="F191" s="474"/>
      <c r="G191" s="474"/>
      <c r="H191" s="38"/>
      <c r="I191" s="38"/>
      <c r="J191" s="38"/>
      <c r="K191" s="38"/>
    </row>
    <row r="192" spans="1:11" ht="1.5" customHeight="1">
      <c r="A192" s="475"/>
      <c r="B192" s="476"/>
      <c r="C192" s="476"/>
      <c r="D192" s="476"/>
      <c r="E192" s="476"/>
      <c r="F192" s="476"/>
      <c r="G192" s="477"/>
      <c r="H192" s="38"/>
      <c r="I192" s="38"/>
      <c r="J192" s="38"/>
      <c r="K192" s="38"/>
    </row>
    <row r="193" spans="1:11" ht="12.75" hidden="1">
      <c r="A193" s="478"/>
      <c r="B193" s="479"/>
      <c r="C193" s="479"/>
      <c r="D193" s="479"/>
      <c r="E193" s="479"/>
      <c r="F193" s="479"/>
      <c r="G193" s="480"/>
      <c r="H193" s="38"/>
      <c r="I193" s="38"/>
      <c r="J193" s="38"/>
      <c r="K193" s="38"/>
    </row>
    <row r="194" spans="1:11" ht="12.75" hidden="1">
      <c r="A194" s="478"/>
      <c r="B194" s="479"/>
      <c r="C194" s="479"/>
      <c r="D194" s="479"/>
      <c r="E194" s="479"/>
      <c r="F194" s="479"/>
      <c r="G194" s="480"/>
      <c r="H194" s="38"/>
      <c r="I194" s="38"/>
      <c r="J194" s="38"/>
      <c r="K194" s="38"/>
    </row>
    <row r="195" spans="1:11" ht="12.75" hidden="1">
      <c r="A195" s="478"/>
      <c r="B195" s="479"/>
      <c r="C195" s="479"/>
      <c r="D195" s="479"/>
      <c r="E195" s="479"/>
      <c r="F195" s="479"/>
      <c r="G195" s="480"/>
      <c r="H195" s="38"/>
      <c r="I195" s="38"/>
      <c r="J195" s="38"/>
      <c r="K195" s="38"/>
    </row>
    <row r="196" spans="1:11" ht="12.75" hidden="1">
      <c r="A196" s="478"/>
      <c r="B196" s="479"/>
      <c r="C196" s="479"/>
      <c r="D196" s="479"/>
      <c r="E196" s="479"/>
      <c r="F196" s="479"/>
      <c r="G196" s="480"/>
      <c r="H196" s="38"/>
      <c r="I196" s="38"/>
      <c r="J196" s="38"/>
      <c r="K196" s="38"/>
    </row>
    <row r="197" spans="1:11" ht="12.75" hidden="1">
      <c r="A197" s="478"/>
      <c r="B197" s="479"/>
      <c r="C197" s="479"/>
      <c r="D197" s="479"/>
      <c r="E197" s="479"/>
      <c r="F197" s="479"/>
      <c r="G197" s="480"/>
      <c r="H197" s="38"/>
      <c r="I197" s="38"/>
      <c r="J197" s="38"/>
      <c r="K197" s="38"/>
    </row>
    <row r="198" spans="1:11" ht="12.75" hidden="1">
      <c r="A198" s="478"/>
      <c r="B198" s="479"/>
      <c r="C198" s="479"/>
      <c r="D198" s="479"/>
      <c r="E198" s="479"/>
      <c r="F198" s="479"/>
      <c r="G198" s="480"/>
      <c r="H198" s="38"/>
      <c r="I198" s="38"/>
      <c r="J198" s="38"/>
      <c r="K198" s="38"/>
    </row>
    <row r="199" spans="1:11" ht="12.75" hidden="1">
      <c r="A199" s="478"/>
      <c r="B199" s="479"/>
      <c r="C199" s="479"/>
      <c r="D199" s="479"/>
      <c r="E199" s="479"/>
      <c r="F199" s="479"/>
      <c r="G199" s="480"/>
      <c r="H199" s="38"/>
      <c r="I199" s="38"/>
      <c r="J199" s="38"/>
      <c r="K199" s="38"/>
    </row>
    <row r="200" spans="1:11" ht="12.75" hidden="1">
      <c r="A200" s="478"/>
      <c r="B200" s="479"/>
      <c r="C200" s="479"/>
      <c r="D200" s="479"/>
      <c r="E200" s="479"/>
      <c r="F200" s="479"/>
      <c r="G200" s="480"/>
      <c r="H200" s="38"/>
      <c r="I200" s="38"/>
      <c r="J200" s="38"/>
      <c r="K200" s="38"/>
    </row>
    <row r="201" spans="1:11" ht="12.75" hidden="1">
      <c r="A201" s="478"/>
      <c r="B201" s="479"/>
      <c r="C201" s="479"/>
      <c r="D201" s="479"/>
      <c r="E201" s="479"/>
      <c r="F201" s="479"/>
      <c r="G201" s="480"/>
      <c r="H201" s="38"/>
      <c r="I201" s="38"/>
      <c r="J201" s="38"/>
      <c r="K201" s="38"/>
    </row>
    <row r="202" spans="1:11" ht="12.75" hidden="1">
      <c r="A202" s="478"/>
      <c r="B202" s="479"/>
      <c r="C202" s="479"/>
      <c r="D202" s="479"/>
      <c r="E202" s="479"/>
      <c r="F202" s="479"/>
      <c r="G202" s="480"/>
      <c r="H202" s="38"/>
      <c r="I202" s="38"/>
      <c r="J202" s="38"/>
      <c r="K202" s="38"/>
    </row>
    <row r="203" spans="1:11" ht="12.75" hidden="1">
      <c r="A203" s="478"/>
      <c r="B203" s="479"/>
      <c r="C203" s="479"/>
      <c r="D203" s="479"/>
      <c r="E203" s="479"/>
      <c r="F203" s="479"/>
      <c r="G203" s="480"/>
      <c r="H203" s="38"/>
      <c r="I203" s="38"/>
      <c r="J203" s="38"/>
      <c r="K203" s="38"/>
    </row>
    <row r="204" spans="1:11" ht="12.75" hidden="1">
      <c r="A204" s="478"/>
      <c r="B204" s="479"/>
      <c r="C204" s="479"/>
      <c r="D204" s="479"/>
      <c r="E204" s="479"/>
      <c r="F204" s="479"/>
      <c r="G204" s="480"/>
      <c r="H204" s="38"/>
      <c r="I204" s="38"/>
      <c r="J204" s="38"/>
      <c r="K204" s="38"/>
    </row>
    <row r="205" spans="1:11" ht="12.75" hidden="1">
      <c r="A205" s="478"/>
      <c r="B205" s="479"/>
      <c r="C205" s="479"/>
      <c r="D205" s="479"/>
      <c r="E205" s="479"/>
      <c r="F205" s="479"/>
      <c r="G205" s="480"/>
      <c r="H205" s="38"/>
      <c r="I205" s="38"/>
      <c r="J205" s="38"/>
      <c r="K205" s="38"/>
    </row>
    <row r="206" spans="1:11" ht="12.75" hidden="1">
      <c r="A206" s="478"/>
      <c r="B206" s="479"/>
      <c r="C206" s="479"/>
      <c r="D206" s="479"/>
      <c r="E206" s="479"/>
      <c r="F206" s="479"/>
      <c r="G206" s="480"/>
      <c r="H206" s="38"/>
      <c r="I206" s="38"/>
      <c r="J206" s="38"/>
      <c r="K206" s="38"/>
    </row>
    <row r="207" spans="1:11" ht="12.75" hidden="1">
      <c r="A207" s="481"/>
      <c r="B207" s="482"/>
      <c r="C207" s="482"/>
      <c r="D207" s="482"/>
      <c r="E207" s="482"/>
      <c r="F207" s="482"/>
      <c r="G207" s="483"/>
      <c r="H207" s="38"/>
      <c r="I207" s="38"/>
      <c r="J207" s="38"/>
      <c r="K207" s="38"/>
    </row>
    <row r="208" spans="1:11" ht="12.75">
      <c r="A208" s="484" t="s">
        <v>751</v>
      </c>
      <c r="B208" s="484"/>
      <c r="C208" s="484"/>
      <c r="D208" s="484"/>
      <c r="E208" s="484"/>
      <c r="F208" s="484"/>
      <c r="G208" s="484"/>
      <c r="H208" s="38"/>
      <c r="I208" s="38"/>
      <c r="J208" s="38"/>
      <c r="K208" s="38"/>
    </row>
    <row r="209" spans="1:11" ht="12.7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</row>
    <row r="210" spans="1:11" ht="12.75" hidden="1">
      <c r="A210" s="478"/>
      <c r="B210" s="479"/>
      <c r="C210" s="479"/>
      <c r="D210" s="479"/>
      <c r="E210" s="479"/>
      <c r="F210" s="479"/>
      <c r="G210" s="480"/>
      <c r="H210" s="38"/>
      <c r="I210" s="38"/>
      <c r="J210" s="38"/>
      <c r="K210" s="38"/>
    </row>
    <row r="211" spans="1:11" ht="12.75" hidden="1">
      <c r="A211" s="478"/>
      <c r="B211" s="479"/>
      <c r="C211" s="479"/>
      <c r="D211" s="479"/>
      <c r="E211" s="479"/>
      <c r="F211" s="479"/>
      <c r="G211" s="480"/>
      <c r="H211" s="38"/>
      <c r="I211" s="38"/>
      <c r="J211" s="38"/>
      <c r="K211" s="38"/>
    </row>
    <row r="212" spans="1:11" ht="12.75" hidden="1">
      <c r="A212" s="478"/>
      <c r="B212" s="479"/>
      <c r="C212" s="479"/>
      <c r="D212" s="479"/>
      <c r="E212" s="479"/>
      <c r="F212" s="479"/>
      <c r="G212" s="480"/>
      <c r="H212" s="38"/>
      <c r="I212" s="38"/>
      <c r="J212" s="38"/>
      <c r="K212" s="38"/>
    </row>
    <row r="213" spans="1:11" ht="12.75" hidden="1">
      <c r="A213" s="478"/>
      <c r="B213" s="479"/>
      <c r="C213" s="479"/>
      <c r="D213" s="479"/>
      <c r="E213" s="479"/>
      <c r="F213" s="479"/>
      <c r="G213" s="480"/>
      <c r="H213" s="38"/>
      <c r="I213" s="38"/>
      <c r="J213" s="38"/>
      <c r="K213" s="38"/>
    </row>
    <row r="214" spans="1:11" ht="12.75" hidden="1">
      <c r="A214" s="478"/>
      <c r="B214" s="479"/>
      <c r="C214" s="479"/>
      <c r="D214" s="479"/>
      <c r="E214" s="479"/>
      <c r="F214" s="479"/>
      <c r="G214" s="480"/>
      <c r="H214" s="38"/>
      <c r="I214" s="38"/>
      <c r="J214" s="38"/>
      <c r="K214" s="38"/>
    </row>
    <row r="215" spans="1:11" ht="12.75" hidden="1">
      <c r="A215" s="478"/>
      <c r="B215" s="479"/>
      <c r="C215" s="479"/>
      <c r="D215" s="479"/>
      <c r="E215" s="479"/>
      <c r="F215" s="479"/>
      <c r="G215" s="480"/>
      <c r="H215" s="38"/>
      <c r="I215" s="38"/>
      <c r="J215" s="38"/>
      <c r="K215" s="38"/>
    </row>
    <row r="216" spans="1:11" ht="12.75" hidden="1">
      <c r="A216" s="478"/>
      <c r="B216" s="479"/>
      <c r="C216" s="479"/>
      <c r="D216" s="479"/>
      <c r="E216" s="479"/>
      <c r="F216" s="479"/>
      <c r="G216" s="480"/>
      <c r="H216" s="38"/>
      <c r="I216" s="38"/>
      <c r="J216" s="38"/>
      <c r="K216" s="38"/>
    </row>
    <row r="217" spans="1:11" ht="12.75" hidden="1">
      <c r="A217" s="478"/>
      <c r="B217" s="479"/>
      <c r="C217" s="479"/>
      <c r="D217" s="479"/>
      <c r="E217" s="479"/>
      <c r="F217" s="479"/>
      <c r="G217" s="480"/>
      <c r="H217" s="38"/>
      <c r="I217" s="38"/>
      <c r="J217" s="38"/>
      <c r="K217" s="38"/>
    </row>
    <row r="218" spans="1:11" ht="12.75" hidden="1">
      <c r="A218" s="478"/>
      <c r="B218" s="479"/>
      <c r="C218" s="479"/>
      <c r="D218" s="479"/>
      <c r="E218" s="479"/>
      <c r="F218" s="479"/>
      <c r="G218" s="480"/>
      <c r="H218" s="38"/>
      <c r="I218" s="38"/>
      <c r="J218" s="38"/>
      <c r="K218" s="38"/>
    </row>
    <row r="219" spans="1:11" ht="12.75" hidden="1">
      <c r="A219" s="478"/>
      <c r="B219" s="479"/>
      <c r="C219" s="479"/>
      <c r="D219" s="479"/>
      <c r="E219" s="479"/>
      <c r="F219" s="479"/>
      <c r="G219" s="480"/>
      <c r="H219" s="38"/>
      <c r="I219" s="38"/>
      <c r="J219" s="38"/>
      <c r="K219" s="38"/>
    </row>
    <row r="220" spans="1:11" ht="12.75" hidden="1">
      <c r="A220" s="478"/>
      <c r="B220" s="479"/>
      <c r="C220" s="479"/>
      <c r="D220" s="479"/>
      <c r="E220" s="479"/>
      <c r="F220" s="479"/>
      <c r="G220" s="480"/>
      <c r="H220" s="38"/>
      <c r="I220" s="38"/>
      <c r="J220" s="38"/>
      <c r="K220" s="38"/>
    </row>
    <row r="221" spans="1:11" ht="12.75" hidden="1">
      <c r="A221" s="478"/>
      <c r="B221" s="479"/>
      <c r="C221" s="479"/>
      <c r="D221" s="479"/>
      <c r="E221" s="479"/>
      <c r="F221" s="479"/>
      <c r="G221" s="480"/>
      <c r="H221" s="38"/>
      <c r="I221" s="38"/>
      <c r="J221" s="38"/>
      <c r="K221" s="38"/>
    </row>
    <row r="222" spans="1:11" ht="12.75" hidden="1">
      <c r="A222" s="478"/>
      <c r="B222" s="479"/>
      <c r="C222" s="479"/>
      <c r="D222" s="479"/>
      <c r="E222" s="479"/>
      <c r="F222" s="479"/>
      <c r="G222" s="480"/>
      <c r="H222" s="38"/>
      <c r="I222" s="38"/>
      <c r="J222" s="38"/>
      <c r="K222" s="38"/>
    </row>
    <row r="223" spans="1:11" ht="12.75" hidden="1">
      <c r="A223" s="478"/>
      <c r="B223" s="479"/>
      <c r="C223" s="479"/>
      <c r="D223" s="479"/>
      <c r="E223" s="479"/>
      <c r="F223" s="479"/>
      <c r="G223" s="480"/>
      <c r="H223" s="38"/>
      <c r="I223" s="38"/>
      <c r="J223" s="38"/>
      <c r="K223" s="38"/>
    </row>
    <row r="224" spans="1:11" ht="12.75" hidden="1">
      <c r="A224" s="481"/>
      <c r="B224" s="482"/>
      <c r="C224" s="482"/>
      <c r="D224" s="482"/>
      <c r="E224" s="482"/>
      <c r="F224" s="482"/>
      <c r="G224" s="483"/>
      <c r="H224" s="38"/>
      <c r="I224" s="38"/>
      <c r="J224" s="38"/>
      <c r="K224" s="38"/>
    </row>
    <row r="225" spans="1:11" ht="12.7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</row>
    <row r="226" spans="1:11" ht="12.75">
      <c r="A226" s="471" t="s">
        <v>227</v>
      </c>
      <c r="B226" s="471"/>
      <c r="C226" s="471"/>
      <c r="D226" s="485" t="s">
        <v>726</v>
      </c>
      <c r="E226" s="485"/>
      <c r="F226" s="485"/>
      <c r="G226" s="485"/>
      <c r="H226" s="38"/>
      <c r="I226" s="38"/>
      <c r="J226" s="38"/>
      <c r="K226" s="38"/>
    </row>
    <row r="227" spans="1:11" ht="25.5" customHeight="1">
      <c r="A227" s="468" t="s">
        <v>228</v>
      </c>
      <c r="B227" s="468"/>
      <c r="C227" s="468"/>
      <c r="D227" s="469" t="s">
        <v>727</v>
      </c>
      <c r="E227" s="469"/>
      <c r="F227" s="469"/>
      <c r="G227" s="469"/>
      <c r="H227" s="38"/>
      <c r="I227" s="38"/>
      <c r="J227" s="38"/>
      <c r="K227" s="38"/>
    </row>
    <row r="228" spans="1:11" ht="12.75">
      <c r="A228" s="464" t="s">
        <v>229</v>
      </c>
      <c r="B228" s="464"/>
      <c r="C228" s="464"/>
      <c r="D228" s="470" t="s">
        <v>728</v>
      </c>
      <c r="E228" s="469"/>
      <c r="F228" s="469"/>
      <c r="G228" s="469"/>
      <c r="H228" s="38"/>
      <c r="I228" s="38"/>
      <c r="J228" s="38"/>
      <c r="K228" s="38"/>
    </row>
    <row r="229" spans="1:11" ht="12.75">
      <c r="A229" s="464" t="s">
        <v>233</v>
      </c>
      <c r="B229" s="464"/>
      <c r="C229" s="464"/>
      <c r="D229" s="470" t="s">
        <v>729</v>
      </c>
      <c r="E229" s="469"/>
      <c r="F229" s="469"/>
      <c r="G229" s="469"/>
      <c r="H229" s="38"/>
      <c r="I229" s="38"/>
      <c r="J229" s="38"/>
      <c r="K229" s="38"/>
    </row>
    <row r="230" spans="1:11" ht="12.75">
      <c r="A230" s="464" t="s">
        <v>230</v>
      </c>
      <c r="B230" s="464"/>
      <c r="C230" s="464"/>
      <c r="D230" s="465">
        <v>43742</v>
      </c>
      <c r="E230" s="466"/>
      <c r="F230" s="466"/>
      <c r="G230" s="466"/>
      <c r="H230" s="38"/>
      <c r="I230" s="38"/>
      <c r="J230" s="38"/>
      <c r="K230" s="38"/>
    </row>
    <row r="231" spans="1:11" ht="12.75">
      <c r="A231" s="464" t="s">
        <v>231</v>
      </c>
      <c r="B231" s="464"/>
      <c r="C231" s="464"/>
      <c r="D231" s="465">
        <v>43830</v>
      </c>
      <c r="E231" s="466"/>
      <c r="F231" s="466"/>
      <c r="G231" s="466"/>
      <c r="H231" s="38"/>
      <c r="I231" s="38"/>
      <c r="J231" s="38"/>
      <c r="K231" s="38"/>
    </row>
    <row r="232" spans="1:11" ht="12.75">
      <c r="A232" s="467" t="s">
        <v>730</v>
      </c>
      <c r="B232" s="467"/>
      <c r="C232" s="467"/>
      <c r="D232" s="467"/>
      <c r="E232" s="467"/>
      <c r="F232" s="467"/>
      <c r="G232" s="467"/>
      <c r="H232" s="38"/>
      <c r="I232" s="38"/>
      <c r="J232" s="38"/>
      <c r="K232" s="38"/>
    </row>
    <row r="233" spans="1:11" ht="12.7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</row>
    <row r="234" spans="1:11" ht="12.7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</row>
    <row r="235" spans="1:11" ht="28.5" customHeight="1">
      <c r="A235" s="471" t="s">
        <v>227</v>
      </c>
      <c r="B235" s="471"/>
      <c r="C235" s="471"/>
      <c r="D235" s="472" t="s">
        <v>731</v>
      </c>
      <c r="E235" s="472"/>
      <c r="F235" s="472"/>
      <c r="G235" s="472"/>
      <c r="H235" s="38"/>
      <c r="I235" s="38"/>
      <c r="J235" s="38"/>
      <c r="K235" s="38"/>
    </row>
    <row r="236" spans="1:11" ht="12.75">
      <c r="A236" s="468" t="s">
        <v>228</v>
      </c>
      <c r="B236" s="468"/>
      <c r="C236" s="468"/>
      <c r="D236" s="469" t="s">
        <v>591</v>
      </c>
      <c r="E236" s="469"/>
      <c r="F236" s="469"/>
      <c r="G236" s="469"/>
      <c r="H236" s="38"/>
      <c r="I236" s="38"/>
      <c r="J236" s="38"/>
      <c r="K236" s="38"/>
    </row>
    <row r="237" spans="1:11" ht="12.75">
      <c r="A237" s="464" t="s">
        <v>229</v>
      </c>
      <c r="B237" s="464"/>
      <c r="C237" s="464"/>
      <c r="D237" s="470" t="s">
        <v>732</v>
      </c>
      <c r="E237" s="469"/>
      <c r="F237" s="469"/>
      <c r="G237" s="469"/>
      <c r="H237" s="38"/>
      <c r="I237" s="38"/>
      <c r="J237" s="38"/>
      <c r="K237" s="38"/>
    </row>
    <row r="238" spans="1:11" ht="12.75">
      <c r="A238" s="464" t="s">
        <v>233</v>
      </c>
      <c r="B238" s="464"/>
      <c r="C238" s="464"/>
      <c r="D238" s="470" t="s">
        <v>733</v>
      </c>
      <c r="E238" s="469"/>
      <c r="F238" s="469"/>
      <c r="G238" s="469"/>
      <c r="H238" s="38"/>
      <c r="I238" s="38"/>
      <c r="J238" s="38"/>
      <c r="K238" s="38"/>
    </row>
    <row r="239" spans="1:11" ht="12.75">
      <c r="A239" s="464" t="s">
        <v>230</v>
      </c>
      <c r="B239" s="464"/>
      <c r="C239" s="464"/>
      <c r="D239" s="465" t="s">
        <v>734</v>
      </c>
      <c r="E239" s="466"/>
      <c r="F239" s="466"/>
      <c r="G239" s="466"/>
      <c r="H239" s="38"/>
      <c r="I239" s="38"/>
      <c r="J239" s="38"/>
      <c r="K239" s="38"/>
    </row>
    <row r="240" spans="1:11" ht="12.75">
      <c r="A240" s="464" t="s">
        <v>231</v>
      </c>
      <c r="B240" s="464"/>
      <c r="C240" s="464"/>
      <c r="D240" s="465" t="s">
        <v>735</v>
      </c>
      <c r="E240" s="466"/>
      <c r="F240" s="466"/>
      <c r="G240" s="466"/>
      <c r="H240" s="38"/>
      <c r="I240" s="38"/>
      <c r="J240" s="38"/>
      <c r="K240" s="38"/>
    </row>
    <row r="241" spans="1:11" ht="12.75">
      <c r="A241" s="467" t="s">
        <v>736</v>
      </c>
      <c r="B241" s="467"/>
      <c r="C241" s="467"/>
      <c r="D241" s="467"/>
      <c r="E241" s="467"/>
      <c r="F241" s="467"/>
      <c r="G241" s="467"/>
      <c r="H241" s="38"/>
      <c r="I241" s="38"/>
      <c r="J241" s="38"/>
      <c r="K241" s="38"/>
    </row>
    <row r="242" spans="1:11" ht="12.7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</row>
    <row r="243" spans="1:11" ht="12.7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</row>
    <row r="244" spans="1:11" ht="28.5" customHeight="1">
      <c r="A244" s="471" t="s">
        <v>227</v>
      </c>
      <c r="B244" s="471"/>
      <c r="C244" s="471"/>
      <c r="D244" s="472" t="s">
        <v>737</v>
      </c>
      <c r="E244" s="472"/>
      <c r="F244" s="472"/>
      <c r="G244" s="472"/>
      <c r="H244" s="38"/>
      <c r="I244" s="38"/>
      <c r="J244" s="38"/>
      <c r="K244" s="38"/>
    </row>
    <row r="245" spans="1:11" ht="12.75">
      <c r="A245" s="468" t="s">
        <v>228</v>
      </c>
      <c r="B245" s="468"/>
      <c r="C245" s="468"/>
      <c r="D245" s="469" t="s">
        <v>738</v>
      </c>
      <c r="E245" s="469"/>
      <c r="F245" s="469"/>
      <c r="G245" s="469"/>
      <c r="H245" s="38"/>
      <c r="I245" s="38"/>
      <c r="J245" s="38"/>
      <c r="K245" s="38"/>
    </row>
    <row r="246" spans="1:11" ht="12.75">
      <c r="A246" s="464" t="s">
        <v>229</v>
      </c>
      <c r="B246" s="464"/>
      <c r="C246" s="464"/>
      <c r="D246" s="470" t="s">
        <v>739</v>
      </c>
      <c r="E246" s="469"/>
      <c r="F246" s="469"/>
      <c r="G246" s="469"/>
      <c r="H246" s="38"/>
      <c r="I246" s="38"/>
      <c r="J246" s="38"/>
      <c r="K246" s="38"/>
    </row>
    <row r="247" spans="1:11" ht="12.75">
      <c r="A247" s="464" t="s">
        <v>233</v>
      </c>
      <c r="B247" s="464"/>
      <c r="C247" s="464"/>
      <c r="D247" s="470" t="s">
        <v>733</v>
      </c>
      <c r="E247" s="469"/>
      <c r="F247" s="469"/>
      <c r="G247" s="469"/>
      <c r="H247" s="38"/>
      <c r="I247" s="38"/>
      <c r="J247" s="38"/>
      <c r="K247" s="38"/>
    </row>
    <row r="248" spans="1:11" ht="12.75">
      <c r="A248" s="464" t="s">
        <v>230</v>
      </c>
      <c r="B248" s="464"/>
      <c r="C248" s="464"/>
      <c r="D248" s="465" t="s">
        <v>740</v>
      </c>
      <c r="E248" s="466"/>
      <c r="F248" s="466"/>
      <c r="G248" s="466"/>
      <c r="H248" s="38"/>
      <c r="I248" s="38"/>
      <c r="J248" s="38"/>
      <c r="K248" s="38"/>
    </row>
    <row r="249" spans="1:11" ht="12.75">
      <c r="A249" s="464" t="s">
        <v>231</v>
      </c>
      <c r="B249" s="464"/>
      <c r="C249" s="464"/>
      <c r="D249" s="465" t="s">
        <v>741</v>
      </c>
      <c r="E249" s="466"/>
      <c r="F249" s="466"/>
      <c r="G249" s="466"/>
      <c r="H249" s="38"/>
      <c r="I249" s="38"/>
      <c r="J249" s="38"/>
      <c r="K249" s="38"/>
    </row>
    <row r="250" spans="1:11" ht="12.75">
      <c r="A250" s="467" t="s">
        <v>742</v>
      </c>
      <c r="B250" s="467"/>
      <c r="C250" s="467"/>
      <c r="D250" s="467"/>
      <c r="E250" s="467"/>
      <c r="F250" s="467"/>
      <c r="G250" s="467"/>
      <c r="H250" s="38"/>
      <c r="I250" s="38"/>
      <c r="J250" s="38"/>
      <c r="K250" s="38"/>
    </row>
    <row r="251" spans="1:11" ht="12.7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</row>
    <row r="252" spans="1:11" ht="12.7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</row>
    <row r="253" spans="1:11" ht="28.5" customHeight="1">
      <c r="A253" s="471" t="s">
        <v>227</v>
      </c>
      <c r="B253" s="471"/>
      <c r="C253" s="471"/>
      <c r="D253" s="472" t="s">
        <v>743</v>
      </c>
      <c r="E253" s="472"/>
      <c r="F253" s="472"/>
      <c r="G253" s="472"/>
      <c r="H253" s="38"/>
      <c r="I253" s="38"/>
      <c r="J253" s="38"/>
      <c r="K253" s="38"/>
    </row>
    <row r="254" spans="1:11" ht="12.75">
      <c r="A254" s="468" t="s">
        <v>228</v>
      </c>
      <c r="B254" s="468"/>
      <c r="C254" s="468"/>
      <c r="D254" s="469" t="s">
        <v>744</v>
      </c>
      <c r="E254" s="469"/>
      <c r="F254" s="469"/>
      <c r="G254" s="469"/>
      <c r="H254" s="38"/>
      <c r="I254" s="38"/>
      <c r="J254" s="38"/>
      <c r="K254" s="38"/>
    </row>
    <row r="255" spans="1:11" ht="12.75">
      <c r="A255" s="464" t="s">
        <v>229</v>
      </c>
      <c r="B255" s="464"/>
      <c r="C255" s="464"/>
      <c r="D255" s="470" t="s">
        <v>745</v>
      </c>
      <c r="E255" s="469"/>
      <c r="F255" s="469"/>
      <c r="G255" s="469"/>
      <c r="H255" s="38"/>
      <c r="I255" s="38"/>
      <c r="J255" s="38"/>
      <c r="K255" s="38"/>
    </row>
    <row r="256" spans="1:11" ht="12.75">
      <c r="A256" s="464" t="s">
        <v>233</v>
      </c>
      <c r="B256" s="464"/>
      <c r="C256" s="464"/>
      <c r="D256" s="470" t="s">
        <v>733</v>
      </c>
      <c r="E256" s="469"/>
      <c r="F256" s="469"/>
      <c r="G256" s="469"/>
      <c r="H256" s="38"/>
      <c r="I256" s="38"/>
      <c r="J256" s="38"/>
      <c r="K256" s="38"/>
    </row>
    <row r="257" spans="1:11" ht="12.75">
      <c r="A257" s="464" t="s">
        <v>230</v>
      </c>
      <c r="B257" s="464"/>
      <c r="C257" s="464"/>
      <c r="D257" s="465" t="s">
        <v>746</v>
      </c>
      <c r="E257" s="466"/>
      <c r="F257" s="466"/>
      <c r="G257" s="466"/>
      <c r="H257" s="38"/>
      <c r="I257" s="38"/>
      <c r="J257" s="38"/>
      <c r="K257" s="38"/>
    </row>
    <row r="258" spans="1:11" ht="12.75">
      <c r="A258" s="464" t="s">
        <v>231</v>
      </c>
      <c r="B258" s="464"/>
      <c r="C258" s="464"/>
      <c r="D258" s="465" t="s">
        <v>747</v>
      </c>
      <c r="E258" s="466"/>
      <c r="F258" s="466"/>
      <c r="G258" s="466"/>
      <c r="H258" s="38"/>
      <c r="I258" s="38"/>
      <c r="J258" s="38"/>
      <c r="K258" s="38"/>
    </row>
    <row r="259" spans="1:11" ht="12.75">
      <c r="A259" s="467" t="s">
        <v>748</v>
      </c>
      <c r="B259" s="467"/>
      <c r="C259" s="467"/>
      <c r="D259" s="467"/>
      <c r="E259" s="467"/>
      <c r="F259" s="467"/>
      <c r="G259" s="467"/>
      <c r="H259" s="38"/>
      <c r="I259" s="38"/>
      <c r="J259" s="38"/>
      <c r="K259" s="38"/>
    </row>
  </sheetData>
  <sheetProtection/>
  <mergeCells count="163">
    <mergeCell ref="A84:C84"/>
    <mergeCell ref="D84:G84"/>
    <mergeCell ref="A85:C85"/>
    <mergeCell ref="D85:G85"/>
    <mergeCell ref="A86:C86"/>
    <mergeCell ref="D86:G86"/>
    <mergeCell ref="A55:G55"/>
    <mergeCell ref="A58:C58"/>
    <mergeCell ref="D58:G58"/>
    <mergeCell ref="A59:C59"/>
    <mergeCell ref="D59:G59"/>
    <mergeCell ref="A80:G80"/>
    <mergeCell ref="D61:G61"/>
    <mergeCell ref="A61:C61"/>
    <mergeCell ref="D60:G60"/>
    <mergeCell ref="A60:C60"/>
    <mergeCell ref="A1:G1"/>
    <mergeCell ref="A2:G7"/>
    <mergeCell ref="A36:C36"/>
    <mergeCell ref="D36:G36"/>
    <mergeCell ref="A37:C37"/>
    <mergeCell ref="D37:G37"/>
    <mergeCell ref="D12:G12"/>
    <mergeCell ref="A12:C12"/>
    <mergeCell ref="A8:C8"/>
    <mergeCell ref="D8:G8"/>
    <mergeCell ref="D11:G11"/>
    <mergeCell ref="A11:C11"/>
    <mergeCell ref="D10:G10"/>
    <mergeCell ref="A10:C10"/>
    <mergeCell ref="D9:G9"/>
    <mergeCell ref="A9:C9"/>
    <mergeCell ref="A33:C33"/>
    <mergeCell ref="D32:G32"/>
    <mergeCell ref="A32:C32"/>
    <mergeCell ref="D33:G33"/>
    <mergeCell ref="A14:G29"/>
    <mergeCell ref="A13:G13"/>
    <mergeCell ref="A34:C34"/>
    <mergeCell ref="D34:G34"/>
    <mergeCell ref="A35:C35"/>
    <mergeCell ref="D35:G35"/>
    <mergeCell ref="A38:G38"/>
    <mergeCell ref="A39:G54"/>
    <mergeCell ref="A65:G79"/>
    <mergeCell ref="D63:G63"/>
    <mergeCell ref="A63:C63"/>
    <mergeCell ref="A64:G64"/>
    <mergeCell ref="D62:G62"/>
    <mergeCell ref="A62:C62"/>
    <mergeCell ref="A139:C139"/>
    <mergeCell ref="A133:G133"/>
    <mergeCell ref="D111:G111"/>
    <mergeCell ref="A111:C111"/>
    <mergeCell ref="D114:G114"/>
    <mergeCell ref="A114:C114"/>
    <mergeCell ref="D113:G113"/>
    <mergeCell ref="A113:C113"/>
    <mergeCell ref="D112:G112"/>
    <mergeCell ref="A112:C112"/>
    <mergeCell ref="A141:G141"/>
    <mergeCell ref="D138:G138"/>
    <mergeCell ref="A138:C138"/>
    <mergeCell ref="D137:G137"/>
    <mergeCell ref="A137:C137"/>
    <mergeCell ref="D136:G136"/>
    <mergeCell ref="A136:C136"/>
    <mergeCell ref="D140:G140"/>
    <mergeCell ref="A140:C140"/>
    <mergeCell ref="D139:G139"/>
    <mergeCell ref="A87:C87"/>
    <mergeCell ref="D87:G87"/>
    <mergeCell ref="A88:C88"/>
    <mergeCell ref="D88:G88"/>
    <mergeCell ref="A89:C89"/>
    <mergeCell ref="D89:G89"/>
    <mergeCell ref="A90:G90"/>
    <mergeCell ref="A91:G107"/>
    <mergeCell ref="A115:C115"/>
    <mergeCell ref="D115:G115"/>
    <mergeCell ref="A116:G116"/>
    <mergeCell ref="A117:G132"/>
    <mergeCell ref="A142:G157"/>
    <mergeCell ref="A158:G158"/>
    <mergeCell ref="A161:C161"/>
    <mergeCell ref="D161:G161"/>
    <mergeCell ref="A162:C162"/>
    <mergeCell ref="D162:G162"/>
    <mergeCell ref="A163:C163"/>
    <mergeCell ref="D163:G163"/>
    <mergeCell ref="A164:C164"/>
    <mergeCell ref="D164:G164"/>
    <mergeCell ref="A165:C165"/>
    <mergeCell ref="D165:G165"/>
    <mergeCell ref="A166:G166"/>
    <mergeCell ref="A167:G182"/>
    <mergeCell ref="A183:G183"/>
    <mergeCell ref="A186:C186"/>
    <mergeCell ref="D186:G186"/>
    <mergeCell ref="A187:C187"/>
    <mergeCell ref="D187:G187"/>
    <mergeCell ref="A188:C188"/>
    <mergeCell ref="D188:G188"/>
    <mergeCell ref="A189:C189"/>
    <mergeCell ref="D189:G189"/>
    <mergeCell ref="A190:C190"/>
    <mergeCell ref="D190:G190"/>
    <mergeCell ref="A191:G191"/>
    <mergeCell ref="A192:G207"/>
    <mergeCell ref="A208:G208"/>
    <mergeCell ref="A210:G224"/>
    <mergeCell ref="A226:C226"/>
    <mergeCell ref="D226:G226"/>
    <mergeCell ref="A227:C227"/>
    <mergeCell ref="D227:G227"/>
    <mergeCell ref="A228:C228"/>
    <mergeCell ref="D228:G228"/>
    <mergeCell ref="A229:C229"/>
    <mergeCell ref="D229:G229"/>
    <mergeCell ref="A230:C230"/>
    <mergeCell ref="D230:G230"/>
    <mergeCell ref="A231:C231"/>
    <mergeCell ref="D231:G231"/>
    <mergeCell ref="A232:G232"/>
    <mergeCell ref="A235:C235"/>
    <mergeCell ref="D235:G235"/>
    <mergeCell ref="A236:C236"/>
    <mergeCell ref="D236:G236"/>
    <mergeCell ref="A237:C237"/>
    <mergeCell ref="D237:G237"/>
    <mergeCell ref="A238:C238"/>
    <mergeCell ref="D238:G238"/>
    <mergeCell ref="A239:C239"/>
    <mergeCell ref="D239:G239"/>
    <mergeCell ref="A240:C240"/>
    <mergeCell ref="D240:G240"/>
    <mergeCell ref="A241:G241"/>
    <mergeCell ref="A244:C244"/>
    <mergeCell ref="D244:G244"/>
    <mergeCell ref="A245:C245"/>
    <mergeCell ref="D245:G245"/>
    <mergeCell ref="A246:C246"/>
    <mergeCell ref="D246:G246"/>
    <mergeCell ref="A247:C247"/>
    <mergeCell ref="D247:G247"/>
    <mergeCell ref="D256:G256"/>
    <mergeCell ref="A248:C248"/>
    <mergeCell ref="D248:G248"/>
    <mergeCell ref="A249:C249"/>
    <mergeCell ref="D249:G249"/>
    <mergeCell ref="A250:G250"/>
    <mergeCell ref="A253:C253"/>
    <mergeCell ref="D253:G253"/>
    <mergeCell ref="A257:C257"/>
    <mergeCell ref="D257:G257"/>
    <mergeCell ref="A258:C258"/>
    <mergeCell ref="D258:G258"/>
    <mergeCell ref="A259:G259"/>
    <mergeCell ref="A254:C254"/>
    <mergeCell ref="D254:G254"/>
    <mergeCell ref="A255:C255"/>
    <mergeCell ref="D255:G255"/>
    <mergeCell ref="A256:C256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2" r:id="rId1"/>
  <headerFooter scaleWithDoc="0" alignWithMargins="0">
    <oddHeader>&amp;L7. melléklet a 7/2020. (VII.10.) önk rendelethez&amp;R9. melléklet a .../2020. (...) önk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E10"/>
  <sheetViews>
    <sheetView view="pageLayout" workbookViewId="0" topLeftCell="A1">
      <selection activeCell="K40" sqref="K40"/>
    </sheetView>
  </sheetViews>
  <sheetFormatPr defaultColWidth="9.140625" defaultRowHeight="12.75"/>
  <cols>
    <col min="1" max="1" width="42.7109375" style="0" customWidth="1"/>
    <col min="2" max="2" width="14.140625" style="0" bestFit="1" customWidth="1"/>
    <col min="3" max="3" width="10.00390625" style="0" bestFit="1" customWidth="1"/>
    <col min="4" max="4" width="11.00390625" style="0" customWidth="1"/>
    <col min="5" max="5" width="16.421875" style="0" customWidth="1"/>
    <col min="6" max="6" width="12.421875" style="0" bestFit="1" customWidth="1"/>
  </cols>
  <sheetData>
    <row r="1" spans="1:5" ht="18">
      <c r="A1" s="512" t="s">
        <v>235</v>
      </c>
      <c r="B1" s="512"/>
      <c r="C1" s="512"/>
      <c r="D1" s="512"/>
      <c r="E1" s="512"/>
    </row>
    <row r="2" spans="1:5" ht="18">
      <c r="A2" s="513" t="s">
        <v>236</v>
      </c>
      <c r="B2" s="513"/>
      <c r="C2" s="513"/>
      <c r="D2" s="513"/>
      <c r="E2" s="513"/>
    </row>
    <row r="3" spans="1:5" ht="12.75">
      <c r="A3" s="222"/>
      <c r="B3" s="222"/>
      <c r="C3" s="222"/>
      <c r="D3" s="222"/>
      <c r="E3" s="222"/>
    </row>
    <row r="4" spans="1:5" ht="12.75">
      <c r="A4" s="222"/>
      <c r="B4" s="222"/>
      <c r="C4" s="222"/>
      <c r="D4" s="222"/>
      <c r="E4" s="222"/>
    </row>
    <row r="5" spans="1:5" ht="12.75">
      <c r="A5" s="223"/>
      <c r="B5" s="224"/>
      <c r="C5" s="225"/>
      <c r="D5" s="225"/>
      <c r="E5" s="225"/>
    </row>
    <row r="6" spans="1:5" ht="29.25" customHeight="1">
      <c r="A6" s="514" t="s">
        <v>93</v>
      </c>
      <c r="B6" s="515"/>
      <c r="C6" s="339" t="s">
        <v>237</v>
      </c>
      <c r="D6" s="339" t="s">
        <v>572</v>
      </c>
      <c r="E6" s="342" t="s">
        <v>675</v>
      </c>
    </row>
    <row r="7" spans="1:5" s="7" customFormat="1" ht="38.25" customHeight="1">
      <c r="A7" s="516" t="s">
        <v>592</v>
      </c>
      <c r="B7" s="516"/>
      <c r="C7" s="400">
        <v>12000</v>
      </c>
      <c r="D7" s="400">
        <v>12000</v>
      </c>
      <c r="E7" s="400">
        <v>71374</v>
      </c>
    </row>
    <row r="8" spans="1:5" ht="12.75">
      <c r="A8" s="517"/>
      <c r="B8" s="518"/>
      <c r="C8" s="401"/>
      <c r="D8" s="401"/>
      <c r="E8" s="401"/>
    </row>
    <row r="9" spans="1:5" ht="12.75">
      <c r="A9" s="226" t="s">
        <v>238</v>
      </c>
      <c r="B9" s="227"/>
      <c r="C9" s="399">
        <f>SUM(C7:C7)</f>
        <v>12000</v>
      </c>
      <c r="D9" s="399">
        <f>SUM(D7:D7)</f>
        <v>12000</v>
      </c>
      <c r="E9" s="399">
        <f>SUM(E7:E7)</f>
        <v>71374</v>
      </c>
    </row>
    <row r="10" spans="1:5" ht="12.75">
      <c r="A10" s="228"/>
      <c r="B10" s="229"/>
      <c r="C10" s="38"/>
      <c r="D10" s="38"/>
      <c r="E10" s="38"/>
    </row>
  </sheetData>
  <sheetProtection/>
  <mergeCells count="5">
    <mergeCell ref="A1:E1"/>
    <mergeCell ref="A2:E2"/>
    <mergeCell ref="A6:B6"/>
    <mergeCell ref="A7:B7"/>
    <mergeCell ref="A8:B8"/>
  </mergeCells>
  <printOptions/>
  <pageMargins left="0.7" right="0.7" top="0.75" bottom="0.75" header="0.3" footer="0.3"/>
  <pageSetup horizontalDpi="600" verticalDpi="600" orientation="portrait" paperSize="9" scale="94" r:id="rId1"/>
  <headerFooter>
    <oddHeader>&amp;L8. melléklet a 7/2020. (VII.10.) önk rendelethez, ezer Ft&amp;R10. melléklet a .../2020. (...) önk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D16"/>
  <sheetViews>
    <sheetView view="pageLayout" workbookViewId="0" topLeftCell="A1">
      <selection activeCell="B22" sqref="B22"/>
    </sheetView>
  </sheetViews>
  <sheetFormatPr defaultColWidth="9.140625" defaultRowHeight="12.75"/>
  <cols>
    <col min="1" max="1" width="9.140625" style="0" customWidth="1"/>
    <col min="2" max="2" width="52.00390625" style="0" customWidth="1"/>
    <col min="3" max="4" width="13.7109375" style="0" customWidth="1"/>
  </cols>
  <sheetData>
    <row r="1" spans="1:4" ht="12.75">
      <c r="A1" s="521" t="s">
        <v>600</v>
      </c>
      <c r="B1" s="521"/>
      <c r="C1" s="521"/>
      <c r="D1" s="521"/>
    </row>
    <row r="2" spans="1:4" ht="12.75">
      <c r="A2" s="522" t="s">
        <v>133</v>
      </c>
      <c r="B2" s="522"/>
      <c r="C2" s="522"/>
      <c r="D2" s="522"/>
    </row>
    <row r="3" spans="1:4" ht="25.5">
      <c r="A3" s="155" t="s">
        <v>134</v>
      </c>
      <c r="B3" s="132" t="s">
        <v>135</v>
      </c>
      <c r="C3" s="342" t="s">
        <v>601</v>
      </c>
      <c r="D3" s="342" t="s">
        <v>655</v>
      </c>
    </row>
    <row r="4" spans="1:4" ht="12.75">
      <c r="A4" s="159" t="s">
        <v>98</v>
      </c>
      <c r="B4" s="22" t="s">
        <v>160</v>
      </c>
      <c r="C4" s="160">
        <v>26270</v>
      </c>
      <c r="D4" s="160">
        <v>27579</v>
      </c>
    </row>
    <row r="5" spans="1:4" ht="12.75">
      <c r="A5" s="159" t="s">
        <v>99</v>
      </c>
      <c r="B5" s="22" t="s">
        <v>136</v>
      </c>
      <c r="C5" s="160">
        <v>6110</v>
      </c>
      <c r="D5" s="160">
        <v>6185</v>
      </c>
    </row>
    <row r="6" spans="1:4" ht="12.75">
      <c r="A6" s="159" t="s">
        <v>92</v>
      </c>
      <c r="B6" s="20" t="s">
        <v>137</v>
      </c>
      <c r="C6" s="160">
        <v>102518</v>
      </c>
      <c r="D6" s="160">
        <v>79978</v>
      </c>
    </row>
    <row r="7" spans="1:4" ht="12.75">
      <c r="A7" s="159" t="s">
        <v>100</v>
      </c>
      <c r="B7" s="20" t="s">
        <v>139</v>
      </c>
      <c r="C7" s="160">
        <v>1415</v>
      </c>
      <c r="D7" s="160">
        <v>2704</v>
      </c>
    </row>
    <row r="8" spans="1:4" ht="25.5">
      <c r="A8" s="159" t="s">
        <v>161</v>
      </c>
      <c r="B8" s="20" t="s">
        <v>523</v>
      </c>
      <c r="C8" s="160"/>
      <c r="D8" s="160"/>
    </row>
    <row r="9" spans="1:4" ht="12.75" customHeight="1">
      <c r="A9" s="519" t="s">
        <v>138</v>
      </c>
      <c r="B9" s="519"/>
      <c r="C9" s="101">
        <f>SUM(C4:C8)</f>
        <v>136313</v>
      </c>
      <c r="D9" s="101">
        <f>SUM(D4:D8)</f>
        <v>116446</v>
      </c>
    </row>
    <row r="10" spans="1:4" ht="12.75">
      <c r="A10" s="161"/>
      <c r="B10" s="161"/>
      <c r="C10" s="162"/>
      <c r="D10" s="162"/>
    </row>
    <row r="11" spans="1:4" ht="12.75" customHeight="1">
      <c r="A11" s="520" t="s">
        <v>656</v>
      </c>
      <c r="B11" s="520"/>
      <c r="C11" s="520"/>
      <c r="D11" s="163"/>
    </row>
    <row r="12" spans="1:4" ht="12.75">
      <c r="A12" s="17"/>
      <c r="B12" s="164"/>
      <c r="C12" s="162"/>
      <c r="D12" s="162"/>
    </row>
    <row r="13" spans="1:4" ht="12.75">
      <c r="A13" s="165" t="s">
        <v>98</v>
      </c>
      <c r="B13" s="100" t="s">
        <v>107</v>
      </c>
      <c r="C13" s="101">
        <v>15000</v>
      </c>
      <c r="D13" s="101">
        <v>22780</v>
      </c>
    </row>
    <row r="14" spans="1:4" ht="12.75">
      <c r="A14" s="99"/>
      <c r="B14" s="100" t="s">
        <v>138</v>
      </c>
      <c r="C14" s="101">
        <f>SUM(C13)</f>
        <v>15000</v>
      </c>
      <c r="D14" s="101">
        <f>SUM(D13:D13)</f>
        <v>22780</v>
      </c>
    </row>
    <row r="15" spans="1:4" ht="12.75">
      <c r="A15" s="519" t="s">
        <v>162</v>
      </c>
      <c r="B15" s="519"/>
      <c r="C15" s="101">
        <f>C9+C14</f>
        <v>151313</v>
      </c>
      <c r="D15" s="101">
        <f>D9+D14</f>
        <v>139226</v>
      </c>
    </row>
    <row r="16" spans="1:3" ht="12.75">
      <c r="A16" s="38"/>
      <c r="B16" s="38"/>
      <c r="C16" s="38"/>
    </row>
  </sheetData>
  <sheetProtection/>
  <mergeCells count="5">
    <mergeCell ref="A9:B9"/>
    <mergeCell ref="A11:C11"/>
    <mergeCell ref="A15:B15"/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&amp;L9. melléklet az 7/2020. (VII.10.)  önk.rendelethez, ezer Ft&amp;R11. melléklet a .../2020. (...) önk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N6"/>
  <sheetViews>
    <sheetView view="pageLayout" workbookViewId="0" topLeftCell="A1">
      <selection activeCell="I24" sqref="I24"/>
    </sheetView>
  </sheetViews>
  <sheetFormatPr defaultColWidth="9.140625" defaultRowHeight="12.75"/>
  <cols>
    <col min="1" max="1" width="48.7109375" style="0" customWidth="1"/>
    <col min="10" max="10" width="9.140625" style="0" customWidth="1"/>
  </cols>
  <sheetData>
    <row r="1" spans="1:14" ht="18">
      <c r="A1" s="523" t="s">
        <v>600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</row>
    <row r="2" spans="1:14" ht="18">
      <c r="A2" s="525" t="s">
        <v>163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</row>
    <row r="3" spans="1:14" ht="12.75">
      <c r="A3" s="149" t="s">
        <v>93</v>
      </c>
      <c r="B3" s="131" t="s">
        <v>164</v>
      </c>
      <c r="C3" s="131" t="s">
        <v>165</v>
      </c>
      <c r="D3" s="131" t="s">
        <v>166</v>
      </c>
      <c r="E3" s="131" t="s">
        <v>167</v>
      </c>
      <c r="F3" s="131" t="s">
        <v>168</v>
      </c>
      <c r="G3" s="131" t="s">
        <v>169</v>
      </c>
      <c r="H3" s="131" t="s">
        <v>170</v>
      </c>
      <c r="I3" s="131" t="s">
        <v>171</v>
      </c>
      <c r="J3" s="131" t="s">
        <v>172</v>
      </c>
      <c r="K3" s="131" t="s">
        <v>173</v>
      </c>
      <c r="L3" s="131" t="s">
        <v>174</v>
      </c>
      <c r="M3" s="131" t="s">
        <v>175</v>
      </c>
      <c r="N3" s="131" t="s">
        <v>176</v>
      </c>
    </row>
    <row r="4" spans="1:14" ht="24.75" customHeight="1">
      <c r="A4" s="150" t="s">
        <v>118</v>
      </c>
      <c r="B4" s="402">
        <v>10961</v>
      </c>
      <c r="C4" s="402">
        <v>10961</v>
      </c>
      <c r="D4" s="402">
        <v>10961</v>
      </c>
      <c r="E4" s="402">
        <v>10961</v>
      </c>
      <c r="F4" s="402">
        <v>10961</v>
      </c>
      <c r="G4" s="402">
        <v>10960</v>
      </c>
      <c r="H4" s="402">
        <v>10960</v>
      </c>
      <c r="I4" s="402">
        <v>10960</v>
      </c>
      <c r="J4" s="402">
        <v>10960</v>
      </c>
      <c r="K4" s="402">
        <v>10960</v>
      </c>
      <c r="L4" s="402">
        <v>10960</v>
      </c>
      <c r="M4" s="402">
        <v>10960</v>
      </c>
      <c r="N4" s="40">
        <f>SUM(B4:M4)</f>
        <v>131525</v>
      </c>
    </row>
    <row r="5" spans="1:14" s="190" customFormat="1" ht="24.75" customHeight="1">
      <c r="A5" s="27" t="s">
        <v>177</v>
      </c>
      <c r="B5" s="138">
        <v>1826</v>
      </c>
      <c r="C5" s="138">
        <v>1826</v>
      </c>
      <c r="D5" s="138">
        <v>1576</v>
      </c>
      <c r="E5" s="138">
        <v>1576</v>
      </c>
      <c r="F5" s="138">
        <v>1576</v>
      </c>
      <c r="G5" s="138">
        <v>4297</v>
      </c>
      <c r="H5" s="138">
        <v>2350</v>
      </c>
      <c r="I5" s="138">
        <v>1450</v>
      </c>
      <c r="J5" s="138">
        <v>1450</v>
      </c>
      <c r="K5" s="138">
        <v>1750</v>
      </c>
      <c r="L5" s="138">
        <v>3129</v>
      </c>
      <c r="M5" s="138">
        <v>997</v>
      </c>
      <c r="N5" s="189">
        <f>SUM(B5:M5)</f>
        <v>23803</v>
      </c>
    </row>
    <row r="6" spans="1:14" ht="24.75" customHeight="1">
      <c r="A6" s="151" t="s">
        <v>178</v>
      </c>
      <c r="B6" s="152">
        <f>SUM(B4:B5)</f>
        <v>12787</v>
      </c>
      <c r="C6" s="152">
        <f aca="true" t="shared" si="0" ref="C6:M6">SUM(C4:C5)</f>
        <v>12787</v>
      </c>
      <c r="D6" s="152">
        <f t="shared" si="0"/>
        <v>12537</v>
      </c>
      <c r="E6" s="152">
        <f t="shared" si="0"/>
        <v>12537</v>
      </c>
      <c r="F6" s="152">
        <f t="shared" si="0"/>
        <v>12537</v>
      </c>
      <c r="G6" s="152">
        <f t="shared" si="0"/>
        <v>15257</v>
      </c>
      <c r="H6" s="152">
        <f t="shared" si="0"/>
        <v>13310</v>
      </c>
      <c r="I6" s="152">
        <f t="shared" si="0"/>
        <v>12410</v>
      </c>
      <c r="J6" s="152">
        <f t="shared" si="0"/>
        <v>12410</v>
      </c>
      <c r="K6" s="152">
        <f t="shared" si="0"/>
        <v>12710</v>
      </c>
      <c r="L6" s="152">
        <f t="shared" si="0"/>
        <v>14089</v>
      </c>
      <c r="M6" s="152">
        <f t="shared" si="0"/>
        <v>11957</v>
      </c>
      <c r="N6" s="101">
        <f>SUM(B6:M6)</f>
        <v>155328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600" verticalDpi="600" orientation="landscape" paperSize="9" scale="79" r:id="rId1"/>
  <headerFooter>
    <oddHeader>&amp;L10. melléklet az 7/2020. (VII.10.)  önk.rendelethez, ezer Ft&amp;R12. melléklet a .../2020. (...) önk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I20"/>
  <sheetViews>
    <sheetView view="pageLayout" workbookViewId="0" topLeftCell="A1">
      <selection activeCell="A25" sqref="A25"/>
    </sheetView>
  </sheetViews>
  <sheetFormatPr defaultColWidth="9.140625" defaultRowHeight="12.75"/>
  <cols>
    <col min="1" max="1" width="53.57421875" style="0" customWidth="1"/>
    <col min="4" max="4" width="11.28125" style="0" customWidth="1"/>
    <col min="5" max="7" width="9.140625" style="0" hidden="1" customWidth="1"/>
    <col min="8" max="8" width="13.28125" style="0" hidden="1" customWidth="1"/>
    <col min="9" max="9" width="9.140625" style="0" hidden="1" customWidth="1"/>
  </cols>
  <sheetData>
    <row r="1" spans="1:9" ht="12.75">
      <c r="A1" s="526" t="s">
        <v>657</v>
      </c>
      <c r="B1" s="526"/>
      <c r="C1" s="526"/>
      <c r="D1" s="526"/>
      <c r="E1" s="526"/>
      <c r="F1" s="526"/>
      <c r="G1" s="526"/>
      <c r="H1" s="526"/>
      <c r="I1" s="526"/>
    </row>
    <row r="5" spans="1:4" ht="12.75">
      <c r="A5" s="3" t="s">
        <v>408</v>
      </c>
      <c r="D5" s="294">
        <v>4100300</v>
      </c>
    </row>
    <row r="6" ht="12.75">
      <c r="D6" s="231"/>
    </row>
    <row r="7" spans="1:4" ht="12.75">
      <c r="A7" s="3" t="s">
        <v>409</v>
      </c>
      <c r="D7" s="231"/>
    </row>
    <row r="8" spans="1:4" ht="12.75">
      <c r="A8" s="38" t="s">
        <v>410</v>
      </c>
      <c r="D8" s="231"/>
    </row>
    <row r="9" spans="1:4" ht="12.75">
      <c r="A9" t="s">
        <v>411</v>
      </c>
      <c r="D9" s="231">
        <v>515134</v>
      </c>
    </row>
    <row r="10" spans="1:4" ht="12.75">
      <c r="A10" t="s">
        <v>412</v>
      </c>
      <c r="D10" s="231">
        <v>57270</v>
      </c>
    </row>
    <row r="11" spans="1:4" ht="12.75">
      <c r="A11" t="s">
        <v>413</v>
      </c>
      <c r="D11" s="231">
        <v>34500</v>
      </c>
    </row>
    <row r="12" spans="1:4" ht="12.75">
      <c r="A12" s="38" t="s">
        <v>414</v>
      </c>
      <c r="D12" s="231">
        <v>261524</v>
      </c>
    </row>
    <row r="13" spans="1:4" ht="25.5">
      <c r="A13" s="295" t="s">
        <v>568</v>
      </c>
      <c r="D13" s="231">
        <v>43173</v>
      </c>
    </row>
    <row r="14" spans="1:8" ht="12.75">
      <c r="A14" s="38" t="s">
        <v>415</v>
      </c>
      <c r="D14" s="231"/>
      <c r="H14" s="231"/>
    </row>
    <row r="15" spans="1:8" ht="12.75">
      <c r="A15" s="3" t="s">
        <v>200</v>
      </c>
      <c r="D15" s="294">
        <f>SUM(D9:D14)</f>
        <v>911601</v>
      </c>
      <c r="H15" s="231"/>
    </row>
    <row r="16" ht="12.75">
      <c r="D16" s="231"/>
    </row>
    <row r="17" spans="1:8" s="3" customFormat="1" ht="12.75">
      <c r="A17" s="3" t="s">
        <v>416</v>
      </c>
      <c r="D17" s="294">
        <v>2846956</v>
      </c>
      <c r="H17" s="294"/>
    </row>
    <row r="20" ht="12.75">
      <c r="A20" s="38" t="s">
        <v>676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  <headerFooter>
    <oddHeader>&amp;L11. melléklet a 7/2020. (VII.10.)  önk.rendelethez&amp;R13. melléklet a .../2020. (...) önk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J53"/>
  <sheetViews>
    <sheetView view="pageLayout" workbookViewId="0" topLeftCell="A1">
      <selection activeCell="G22" sqref="G21:G22"/>
    </sheetView>
  </sheetViews>
  <sheetFormatPr defaultColWidth="9.140625" defaultRowHeight="12.75"/>
  <cols>
    <col min="1" max="1" width="10.00390625" style="0" customWidth="1"/>
    <col min="2" max="2" width="38.57421875" style="190" customWidth="1"/>
    <col min="3" max="3" width="8.8515625" style="235" customWidth="1"/>
    <col min="4" max="4" width="13.7109375" style="235" customWidth="1"/>
    <col min="5" max="5" width="18.140625" style="190" customWidth="1"/>
    <col min="6" max="6" width="16.57421875" style="190" customWidth="1"/>
    <col min="7" max="7" width="15.7109375" style="190" customWidth="1"/>
    <col min="8" max="8" width="16.00390625" style="190" customWidth="1"/>
    <col min="9" max="9" width="10.57421875" style="0" bestFit="1" customWidth="1"/>
    <col min="10" max="10" width="11.7109375" style="0" bestFit="1" customWidth="1"/>
  </cols>
  <sheetData>
    <row r="1" spans="1:8" ht="20.25">
      <c r="A1" s="531" t="s">
        <v>658</v>
      </c>
      <c r="B1" s="531"/>
      <c r="C1" s="531"/>
      <c r="D1" s="531"/>
      <c r="E1" s="531"/>
      <c r="F1" s="531"/>
      <c r="G1" s="531"/>
      <c r="H1" s="531"/>
    </row>
    <row r="2" spans="1:8" ht="24.75" customHeight="1">
      <c r="A2" s="527" t="s">
        <v>93</v>
      </c>
      <c r="B2" s="528"/>
      <c r="C2" s="532" t="s">
        <v>659</v>
      </c>
      <c r="D2" s="532" t="s">
        <v>660</v>
      </c>
      <c r="E2" s="534" t="s">
        <v>661</v>
      </c>
      <c r="F2" s="536" t="s">
        <v>662</v>
      </c>
      <c r="G2" s="536" t="s">
        <v>663</v>
      </c>
      <c r="H2" s="536" t="s">
        <v>664</v>
      </c>
    </row>
    <row r="3" spans="1:8" ht="23.25" customHeight="1" thickBot="1">
      <c r="A3" s="529"/>
      <c r="B3" s="530"/>
      <c r="C3" s="533"/>
      <c r="D3" s="533"/>
      <c r="E3" s="535"/>
      <c r="F3" s="537"/>
      <c r="G3" s="537"/>
      <c r="H3" s="537"/>
    </row>
    <row r="4" spans="1:8" s="232" customFormat="1" ht="25.5">
      <c r="A4" s="343" t="s">
        <v>6</v>
      </c>
      <c r="B4" s="300" t="s">
        <v>417</v>
      </c>
      <c r="C4" s="344"/>
      <c r="D4" s="344"/>
      <c r="E4" s="345"/>
      <c r="F4" s="345"/>
      <c r="G4" s="345"/>
      <c r="H4" s="345"/>
    </row>
    <row r="5" spans="1:10" s="232" customFormat="1" ht="25.5">
      <c r="A5" s="346" t="s">
        <v>418</v>
      </c>
      <c r="B5" s="238" t="s">
        <v>419</v>
      </c>
      <c r="C5" s="347">
        <v>20.63</v>
      </c>
      <c r="D5" s="348">
        <v>4580000</v>
      </c>
      <c r="E5" s="349">
        <f>C5*D5</f>
        <v>94485400</v>
      </c>
      <c r="F5" s="349">
        <v>94485400</v>
      </c>
      <c r="G5" s="349">
        <v>94485400</v>
      </c>
      <c r="H5" s="349">
        <v>94485400</v>
      </c>
      <c r="J5" s="350"/>
    </row>
    <row r="6" spans="1:10" s="232" customFormat="1" ht="25.5">
      <c r="A6" s="346" t="s">
        <v>420</v>
      </c>
      <c r="B6" s="238" t="s">
        <v>421</v>
      </c>
      <c r="C6" s="348"/>
      <c r="D6" s="348">
        <v>22300</v>
      </c>
      <c r="E6" s="351">
        <v>8097130</v>
      </c>
      <c r="F6" s="351">
        <v>8097130</v>
      </c>
      <c r="G6" s="351">
        <v>8097130</v>
      </c>
      <c r="H6" s="351">
        <v>8097130</v>
      </c>
      <c r="J6" s="350"/>
    </row>
    <row r="7" spans="1:10" s="232" customFormat="1" ht="16.5">
      <c r="A7" s="346" t="s">
        <v>422</v>
      </c>
      <c r="B7" s="238" t="s">
        <v>423</v>
      </c>
      <c r="C7" s="348"/>
      <c r="D7" s="348"/>
      <c r="E7" s="351">
        <v>25248000</v>
      </c>
      <c r="F7" s="351">
        <v>25248000</v>
      </c>
      <c r="G7" s="351">
        <v>25248000</v>
      </c>
      <c r="H7" s="351">
        <v>25248000</v>
      </c>
      <c r="J7" s="350"/>
    </row>
    <row r="8" spans="1:10" s="232" customFormat="1" ht="25.5">
      <c r="A8" s="346" t="s">
        <v>424</v>
      </c>
      <c r="B8" s="238" t="s">
        <v>425</v>
      </c>
      <c r="C8" s="348"/>
      <c r="D8" s="348"/>
      <c r="E8" s="351">
        <v>1511928</v>
      </c>
      <c r="F8" s="351">
        <v>1511928</v>
      </c>
      <c r="G8" s="351">
        <v>1511928</v>
      </c>
      <c r="H8" s="351">
        <v>1511928</v>
      </c>
      <c r="J8" s="350"/>
    </row>
    <row r="9" spans="1:10" s="232" customFormat="1" ht="16.5">
      <c r="A9" s="346" t="s">
        <v>426</v>
      </c>
      <c r="B9" s="238" t="s">
        <v>427</v>
      </c>
      <c r="C9" s="348"/>
      <c r="D9" s="348"/>
      <c r="E9" s="351">
        <v>8464830</v>
      </c>
      <c r="F9" s="351">
        <v>8464830</v>
      </c>
      <c r="G9" s="351">
        <v>8464830</v>
      </c>
      <c r="H9" s="351">
        <v>8464830</v>
      </c>
      <c r="J9" s="350"/>
    </row>
    <row r="10" spans="1:10" s="232" customFormat="1" ht="16.5">
      <c r="A10" s="346" t="s">
        <v>428</v>
      </c>
      <c r="B10" s="238" t="s">
        <v>429</v>
      </c>
      <c r="C10" s="348"/>
      <c r="D10" s="348"/>
      <c r="E10" s="349">
        <f>SUM(E6:E9)</f>
        <v>43321888</v>
      </c>
      <c r="F10" s="349">
        <f>SUM(F6:F9)</f>
        <v>43321888</v>
      </c>
      <c r="G10" s="349">
        <f>SUM(G6:G9)</f>
        <v>43321888</v>
      </c>
      <c r="H10" s="349">
        <f>SUM(H6:H9)</f>
        <v>43321888</v>
      </c>
      <c r="J10" s="350"/>
    </row>
    <row r="11" spans="1:10" s="232" customFormat="1" ht="25.5">
      <c r="A11" s="346"/>
      <c r="B11" s="238" t="s">
        <v>430</v>
      </c>
      <c r="C11" s="348"/>
      <c r="D11" s="348"/>
      <c r="E11" s="349">
        <v>41975010</v>
      </c>
      <c r="F11" s="349">
        <v>41975010</v>
      </c>
      <c r="G11" s="349">
        <v>41975010</v>
      </c>
      <c r="H11" s="349">
        <v>41975010</v>
      </c>
      <c r="J11" s="350"/>
    </row>
    <row r="12" spans="1:10" s="232" customFormat="1" ht="25.5">
      <c r="A12" s="346" t="s">
        <v>431</v>
      </c>
      <c r="B12" s="238" t="s">
        <v>432</v>
      </c>
      <c r="C12" s="348"/>
      <c r="D12" s="348">
        <v>2700</v>
      </c>
      <c r="E12" s="349">
        <v>13540500</v>
      </c>
      <c r="F12" s="349">
        <v>13540500</v>
      </c>
      <c r="G12" s="349">
        <v>13540500</v>
      </c>
      <c r="H12" s="349">
        <v>13540500</v>
      </c>
      <c r="J12" s="350"/>
    </row>
    <row r="13" spans="1:10" s="232" customFormat="1" ht="25.5">
      <c r="A13" s="346"/>
      <c r="B13" s="238" t="s">
        <v>433</v>
      </c>
      <c r="C13" s="348"/>
      <c r="D13" s="348"/>
      <c r="E13" s="349">
        <v>0</v>
      </c>
      <c r="F13" s="349">
        <v>0</v>
      </c>
      <c r="G13" s="349">
        <v>0</v>
      </c>
      <c r="H13" s="349">
        <v>0</v>
      </c>
      <c r="J13" s="350"/>
    </row>
    <row r="14" spans="1:10" s="232" customFormat="1" ht="25.5">
      <c r="A14" s="346" t="s">
        <v>434</v>
      </c>
      <c r="B14" s="238" t="s">
        <v>435</v>
      </c>
      <c r="C14" s="352">
        <v>412</v>
      </c>
      <c r="D14" s="352">
        <v>2550</v>
      </c>
      <c r="E14" s="349">
        <f>C14*D14</f>
        <v>1050600</v>
      </c>
      <c r="F14" s="349">
        <v>1050600</v>
      </c>
      <c r="G14" s="349">
        <v>1050600</v>
      </c>
      <c r="H14" s="349">
        <v>1050600</v>
      </c>
      <c r="J14" s="350"/>
    </row>
    <row r="15" spans="1:10" s="232" customFormat="1" ht="25.5">
      <c r="A15" s="346"/>
      <c r="B15" s="238" t="s">
        <v>665</v>
      </c>
      <c r="C15" s="352"/>
      <c r="D15" s="352"/>
      <c r="E15" s="349">
        <v>0</v>
      </c>
      <c r="F15" s="349">
        <v>0</v>
      </c>
      <c r="G15" s="349">
        <v>0</v>
      </c>
      <c r="H15" s="349">
        <v>0</v>
      </c>
      <c r="J15" s="350"/>
    </row>
    <row r="16" spans="1:10" s="232" customFormat="1" ht="16.5">
      <c r="A16" s="353" t="s">
        <v>458</v>
      </c>
      <c r="B16" s="354" t="s">
        <v>574</v>
      </c>
      <c r="C16" s="355"/>
      <c r="D16" s="355"/>
      <c r="E16" s="356">
        <v>1681600</v>
      </c>
      <c r="F16" s="356">
        <v>1681600</v>
      </c>
      <c r="G16" s="356">
        <v>1681600</v>
      </c>
      <c r="H16" s="356">
        <v>1681600</v>
      </c>
      <c r="J16" s="350"/>
    </row>
    <row r="17" spans="1:10" s="232" customFormat="1" ht="17.25" thickBot="1">
      <c r="A17" s="357"/>
      <c r="B17" s="301" t="s">
        <v>2</v>
      </c>
      <c r="C17" s="302"/>
      <c r="D17" s="302"/>
      <c r="E17" s="303">
        <f>E5+E11+E13+E15+E16</f>
        <v>138142010</v>
      </c>
      <c r="F17" s="303">
        <f>F5+F11+F13+F15+F16</f>
        <v>138142010</v>
      </c>
      <c r="G17" s="303">
        <f>G5+G11+G13+G15+G16</f>
        <v>138142010</v>
      </c>
      <c r="H17" s="303">
        <f>H5+H11+H13+H15+H16</f>
        <v>138142010</v>
      </c>
      <c r="J17" s="350"/>
    </row>
    <row r="18" spans="1:10" s="232" customFormat="1" ht="16.5">
      <c r="A18" s="358" t="s">
        <v>7</v>
      </c>
      <c r="B18" s="304" t="s">
        <v>436</v>
      </c>
      <c r="C18" s="359"/>
      <c r="D18" s="359"/>
      <c r="E18" s="360"/>
      <c r="F18" s="360"/>
      <c r="G18" s="360"/>
      <c r="H18" s="360"/>
      <c r="J18" s="350"/>
    </row>
    <row r="19" spans="1:10" s="38" customFormat="1" ht="16.5">
      <c r="A19" s="361" t="s">
        <v>437</v>
      </c>
      <c r="B19" s="238" t="s">
        <v>666</v>
      </c>
      <c r="C19" s="362">
        <v>12.9</v>
      </c>
      <c r="D19" s="233">
        <v>4371500</v>
      </c>
      <c r="E19" s="349">
        <f>C19*D19/12*8</f>
        <v>37594900</v>
      </c>
      <c r="F19" s="349">
        <v>37594900</v>
      </c>
      <c r="G19" s="349">
        <v>37594900</v>
      </c>
      <c r="H19" s="349">
        <v>37594900</v>
      </c>
      <c r="J19" s="350"/>
    </row>
    <row r="20" spans="1:10" s="38" customFormat="1" ht="38.25">
      <c r="A20" s="361" t="s">
        <v>438</v>
      </c>
      <c r="B20" s="238" t="s">
        <v>667</v>
      </c>
      <c r="C20" s="362">
        <v>8</v>
      </c>
      <c r="D20" s="233">
        <v>2205000</v>
      </c>
      <c r="E20" s="349">
        <f>C20*D20/12*8</f>
        <v>11760000</v>
      </c>
      <c r="F20" s="349">
        <v>11760000</v>
      </c>
      <c r="G20" s="349">
        <v>11760000</v>
      </c>
      <c r="H20" s="349">
        <v>11760000</v>
      </c>
      <c r="J20" s="350"/>
    </row>
    <row r="21" spans="1:10" s="38" customFormat="1" ht="38.25">
      <c r="A21" s="361" t="s">
        <v>668</v>
      </c>
      <c r="B21" s="238" t="s">
        <v>669</v>
      </c>
      <c r="C21" s="362">
        <v>1</v>
      </c>
      <c r="D21" s="233">
        <v>4371500</v>
      </c>
      <c r="E21" s="349">
        <f>C21*D21/12*8</f>
        <v>2914333.3333333335</v>
      </c>
      <c r="F21" s="349">
        <v>2914333</v>
      </c>
      <c r="G21" s="349">
        <v>2914333</v>
      </c>
      <c r="H21" s="349">
        <v>2914333</v>
      </c>
      <c r="J21" s="350"/>
    </row>
    <row r="22" spans="1:10" s="38" customFormat="1" ht="16.5">
      <c r="A22" s="361" t="s">
        <v>439</v>
      </c>
      <c r="B22" s="238" t="s">
        <v>666</v>
      </c>
      <c r="C22" s="362">
        <v>12.9</v>
      </c>
      <c r="D22" s="233">
        <v>4371500</v>
      </c>
      <c r="E22" s="349">
        <f>C22*D22/12*4</f>
        <v>18797450</v>
      </c>
      <c r="F22" s="349">
        <v>18797450</v>
      </c>
      <c r="G22" s="349">
        <v>17631717</v>
      </c>
      <c r="H22" s="349">
        <v>17486000</v>
      </c>
      <c r="J22" s="350"/>
    </row>
    <row r="23" spans="1:10" s="38" customFormat="1" ht="38.25">
      <c r="A23" s="361" t="s">
        <v>440</v>
      </c>
      <c r="B23" s="238" t="s">
        <v>667</v>
      </c>
      <c r="C23" s="362">
        <v>8</v>
      </c>
      <c r="D23" s="233">
        <v>2205000</v>
      </c>
      <c r="E23" s="349">
        <f>C23*D23/12*4</f>
        <v>5880000</v>
      </c>
      <c r="F23" s="349">
        <v>5880000</v>
      </c>
      <c r="G23" s="349">
        <v>5880000</v>
      </c>
      <c r="H23" s="349">
        <v>5880000</v>
      </c>
      <c r="J23" s="350"/>
    </row>
    <row r="24" spans="1:10" s="38" customFormat="1" ht="38.25">
      <c r="A24" s="361" t="s">
        <v>670</v>
      </c>
      <c r="B24" s="238" t="s">
        <v>669</v>
      </c>
      <c r="C24" s="362">
        <v>1</v>
      </c>
      <c r="D24" s="233">
        <v>4371500</v>
      </c>
      <c r="E24" s="349">
        <f>C24*D24/12*4</f>
        <v>1457166.6666666667</v>
      </c>
      <c r="F24" s="349">
        <v>1457167</v>
      </c>
      <c r="G24" s="349">
        <v>1457167</v>
      </c>
      <c r="H24" s="349">
        <v>1457167</v>
      </c>
      <c r="J24" s="350"/>
    </row>
    <row r="25" spans="1:10" s="38" customFormat="1" ht="25.5">
      <c r="A25" s="361" t="s">
        <v>441</v>
      </c>
      <c r="B25" s="238" t="s">
        <v>442</v>
      </c>
      <c r="C25" s="362">
        <v>11.9</v>
      </c>
      <c r="D25" s="233"/>
      <c r="E25" s="349">
        <f>C25*D25</f>
        <v>0</v>
      </c>
      <c r="F25" s="349"/>
      <c r="G25" s="349"/>
      <c r="H25" s="349"/>
      <c r="J25" s="350"/>
    </row>
    <row r="26" spans="1:10" s="38" customFormat="1" ht="16.5">
      <c r="A26" s="363" t="s">
        <v>443</v>
      </c>
      <c r="B26" s="238" t="s">
        <v>444</v>
      </c>
      <c r="C26" s="348">
        <v>137</v>
      </c>
      <c r="D26" s="233">
        <v>97400</v>
      </c>
      <c r="E26" s="349">
        <f>(C26*D26)/12*8</f>
        <v>8895866.666666666</v>
      </c>
      <c r="F26" s="349">
        <v>8895867</v>
      </c>
      <c r="G26" s="349">
        <v>8895867</v>
      </c>
      <c r="H26" s="349">
        <v>8895867</v>
      </c>
      <c r="J26" s="350"/>
    </row>
    <row r="27" spans="1:10" s="38" customFormat="1" ht="16.5">
      <c r="A27" s="364" t="s">
        <v>445</v>
      </c>
      <c r="B27" s="354" t="s">
        <v>444</v>
      </c>
      <c r="C27" s="365">
        <v>137</v>
      </c>
      <c r="D27" s="233">
        <v>97400</v>
      </c>
      <c r="E27" s="356">
        <f>(C27*D27)/12*4</f>
        <v>4447933.333333333</v>
      </c>
      <c r="F27" s="356">
        <v>4447933</v>
      </c>
      <c r="G27" s="356">
        <v>4123267</v>
      </c>
      <c r="H27" s="356">
        <v>4123267</v>
      </c>
      <c r="J27" s="350"/>
    </row>
    <row r="28" spans="1:10" s="38" customFormat="1" ht="38.25">
      <c r="A28" s="366" t="s">
        <v>575</v>
      </c>
      <c r="B28" s="354" t="s">
        <v>671</v>
      </c>
      <c r="C28" s="365">
        <v>4</v>
      </c>
      <c r="D28" s="233">
        <v>189000</v>
      </c>
      <c r="E28" s="356">
        <v>756000</v>
      </c>
      <c r="F28" s="356">
        <v>756000</v>
      </c>
      <c r="G28" s="356">
        <v>756000</v>
      </c>
      <c r="H28" s="356">
        <v>945000</v>
      </c>
      <c r="J28" s="350"/>
    </row>
    <row r="29" spans="1:10" s="38" customFormat="1" ht="50.25" customHeight="1">
      <c r="A29" s="367" t="s">
        <v>446</v>
      </c>
      <c r="B29" s="354" t="s">
        <v>447</v>
      </c>
      <c r="C29" s="365">
        <v>4</v>
      </c>
      <c r="D29" s="365">
        <v>396700</v>
      </c>
      <c r="E29" s="356">
        <f>C29*D29</f>
        <v>1586800</v>
      </c>
      <c r="F29" s="356">
        <v>1586800</v>
      </c>
      <c r="G29" s="356">
        <v>1586800</v>
      </c>
      <c r="H29" s="356">
        <v>1586800</v>
      </c>
      <c r="J29" s="350"/>
    </row>
    <row r="30" spans="1:10" s="38" customFormat="1" ht="50.25" customHeight="1">
      <c r="A30" s="367" t="s">
        <v>576</v>
      </c>
      <c r="B30" s="354" t="s">
        <v>577</v>
      </c>
      <c r="C30" s="365"/>
      <c r="D30" s="365"/>
      <c r="E30" s="356"/>
      <c r="F30" s="356">
        <v>363642</v>
      </c>
      <c r="G30" s="356">
        <v>363642</v>
      </c>
      <c r="H30" s="356">
        <v>363642</v>
      </c>
      <c r="J30" s="350"/>
    </row>
    <row r="31" spans="1:10" s="38" customFormat="1" ht="24" customHeight="1">
      <c r="A31" s="367" t="s">
        <v>672</v>
      </c>
      <c r="B31" s="354" t="s">
        <v>673</v>
      </c>
      <c r="C31" s="365">
        <v>4</v>
      </c>
      <c r="D31" s="365">
        <v>563000</v>
      </c>
      <c r="E31" s="356">
        <f>C31*D31</f>
        <v>2252000</v>
      </c>
      <c r="F31" s="356">
        <v>2252000</v>
      </c>
      <c r="G31" s="356">
        <v>2252000</v>
      </c>
      <c r="H31" s="356">
        <v>1857900</v>
      </c>
      <c r="J31" s="350"/>
    </row>
    <row r="32" spans="1:10" s="38" customFormat="1" ht="17.25" thickBot="1">
      <c r="A32" s="368"/>
      <c r="B32" s="305" t="s">
        <v>2</v>
      </c>
      <c r="C32" s="306"/>
      <c r="D32" s="306"/>
      <c r="E32" s="307">
        <f>SUM(E19:E31)</f>
        <v>96342450.00000001</v>
      </c>
      <c r="F32" s="307">
        <f>SUM(F19:F31)</f>
        <v>96706092</v>
      </c>
      <c r="G32" s="307">
        <f>SUM(G19:G31)</f>
        <v>95215693</v>
      </c>
      <c r="H32" s="307">
        <f>SUM(H19:H31)</f>
        <v>94864876</v>
      </c>
      <c r="J32" s="350"/>
    </row>
    <row r="33" spans="1:10" s="38" customFormat="1" ht="25.5">
      <c r="A33" s="369"/>
      <c r="B33" s="308" t="s">
        <v>448</v>
      </c>
      <c r="C33" s="359"/>
      <c r="D33" s="359"/>
      <c r="E33" s="360"/>
      <c r="F33" s="360"/>
      <c r="G33" s="360"/>
      <c r="H33" s="360"/>
      <c r="J33" s="350"/>
    </row>
    <row r="34" spans="1:10" s="38" customFormat="1" ht="16.5">
      <c r="A34" s="370" t="s">
        <v>449</v>
      </c>
      <c r="B34" s="371" t="s">
        <v>450</v>
      </c>
      <c r="C34" s="372"/>
      <c r="D34" s="372"/>
      <c r="E34" s="373">
        <v>20434000</v>
      </c>
      <c r="F34" s="373">
        <v>20434000</v>
      </c>
      <c r="G34" s="373">
        <v>20434000</v>
      </c>
      <c r="H34" s="373">
        <v>20434000</v>
      </c>
      <c r="J34" s="350"/>
    </row>
    <row r="35" spans="1:10" s="38" customFormat="1" ht="16.5">
      <c r="A35" s="363" t="s">
        <v>451</v>
      </c>
      <c r="B35" s="354" t="s">
        <v>452</v>
      </c>
      <c r="C35" s="374">
        <v>8.16</v>
      </c>
      <c r="D35" s="365">
        <v>1900000</v>
      </c>
      <c r="E35" s="356">
        <f>C35*D35</f>
        <v>15504000</v>
      </c>
      <c r="F35" s="356">
        <v>15504000</v>
      </c>
      <c r="G35" s="356">
        <v>15808000</v>
      </c>
      <c r="H35" s="356">
        <v>15960000</v>
      </c>
      <c r="J35" s="350"/>
    </row>
    <row r="36" spans="1:10" s="38" customFormat="1" ht="16.5">
      <c r="A36" s="363" t="s">
        <v>453</v>
      </c>
      <c r="B36" s="354" t="s">
        <v>454</v>
      </c>
      <c r="C36" s="375"/>
      <c r="D36" s="365"/>
      <c r="E36" s="356">
        <v>20729032</v>
      </c>
      <c r="F36" s="356">
        <v>20032813</v>
      </c>
      <c r="G36" s="356">
        <v>19044033</v>
      </c>
      <c r="H36" s="356">
        <v>19044033</v>
      </c>
      <c r="J36" s="350"/>
    </row>
    <row r="37" spans="1:10" s="38" customFormat="1" ht="25.5">
      <c r="A37" s="363" t="s">
        <v>455</v>
      </c>
      <c r="B37" s="354" t="s">
        <v>456</v>
      </c>
      <c r="C37" s="365">
        <v>542</v>
      </c>
      <c r="D37" s="365">
        <v>315</v>
      </c>
      <c r="E37" s="356">
        <f>C37*D37</f>
        <v>170730</v>
      </c>
      <c r="F37" s="356">
        <v>166394</v>
      </c>
      <c r="G37" s="356">
        <v>17886</v>
      </c>
      <c r="H37" s="356">
        <v>20054</v>
      </c>
      <c r="J37" s="350"/>
    </row>
    <row r="38" spans="1:10" s="38" customFormat="1" ht="51">
      <c r="A38" s="363" t="s">
        <v>578</v>
      </c>
      <c r="B38" s="354" t="s">
        <v>579</v>
      </c>
      <c r="C38" s="376">
        <v>1.6</v>
      </c>
      <c r="D38" s="365">
        <v>4419000</v>
      </c>
      <c r="E38" s="356">
        <f>C38*D38</f>
        <v>7070400</v>
      </c>
      <c r="F38" s="356">
        <v>7070400</v>
      </c>
      <c r="G38" s="356">
        <v>7512300</v>
      </c>
      <c r="H38" s="356">
        <v>8838000</v>
      </c>
      <c r="J38" s="350"/>
    </row>
    <row r="39" spans="1:10" s="38" customFormat="1" ht="51">
      <c r="A39" s="363" t="s">
        <v>580</v>
      </c>
      <c r="B39" s="354" t="s">
        <v>581</v>
      </c>
      <c r="C39" s="376">
        <v>2.4</v>
      </c>
      <c r="D39" s="365">
        <v>2993000</v>
      </c>
      <c r="E39" s="356">
        <f>C39*D39</f>
        <v>7183200</v>
      </c>
      <c r="F39" s="356">
        <v>7183200</v>
      </c>
      <c r="G39" s="356">
        <v>7482500</v>
      </c>
      <c r="H39" s="356">
        <v>6584600</v>
      </c>
      <c r="J39" s="350"/>
    </row>
    <row r="40" spans="1:10" s="38" customFormat="1" ht="25.5">
      <c r="A40" s="363" t="s">
        <v>8</v>
      </c>
      <c r="B40" s="354" t="s">
        <v>582</v>
      </c>
      <c r="C40" s="377"/>
      <c r="D40" s="365"/>
      <c r="E40" s="356">
        <v>1689000</v>
      </c>
      <c r="F40" s="356">
        <v>1689000</v>
      </c>
      <c r="G40" s="356">
        <v>1674000</v>
      </c>
      <c r="H40" s="356">
        <v>1674000</v>
      </c>
      <c r="J40" s="350"/>
    </row>
    <row r="41" spans="1:10" s="38" customFormat="1" ht="17.25" thickBot="1">
      <c r="A41" s="378"/>
      <c r="B41" s="309" t="s">
        <v>2</v>
      </c>
      <c r="C41" s="310"/>
      <c r="D41" s="310"/>
      <c r="E41" s="311">
        <f>SUM(E34:E40)</f>
        <v>72780362</v>
      </c>
      <c r="F41" s="311">
        <f>SUM(F34:F40)</f>
        <v>72079807</v>
      </c>
      <c r="G41" s="311">
        <f>SUM(G34:G40)</f>
        <v>71972719</v>
      </c>
      <c r="H41" s="311">
        <f>SUM(H34:H40)</f>
        <v>72554687</v>
      </c>
      <c r="J41" s="350"/>
    </row>
    <row r="42" spans="1:10" s="38" customFormat="1" ht="16.5">
      <c r="A42" s="379"/>
      <c r="B42" s="312" t="s">
        <v>457</v>
      </c>
      <c r="C42" s="359"/>
      <c r="D42" s="359"/>
      <c r="E42" s="380"/>
      <c r="F42" s="381"/>
      <c r="G42" s="381"/>
      <c r="H42" s="382"/>
      <c r="J42" s="350"/>
    </row>
    <row r="43" spans="1:10" s="3" customFormat="1" ht="16.5">
      <c r="A43" s="370" t="s">
        <v>674</v>
      </c>
      <c r="B43" s="371" t="s">
        <v>583</v>
      </c>
      <c r="C43" s="348">
        <v>5015</v>
      </c>
      <c r="D43" s="348">
        <v>1210</v>
      </c>
      <c r="E43" s="383">
        <f>C43*D43</f>
        <v>6068150</v>
      </c>
      <c r="F43" s="384">
        <v>6068150</v>
      </c>
      <c r="G43" s="384">
        <v>6068150</v>
      </c>
      <c r="H43" s="385">
        <v>6068150</v>
      </c>
      <c r="J43" s="350"/>
    </row>
    <row r="44" spans="1:10" s="3" customFormat="1" ht="25.5">
      <c r="A44" s="364" t="s">
        <v>584</v>
      </c>
      <c r="B44" s="238" t="s">
        <v>585</v>
      </c>
      <c r="C44" s="348"/>
      <c r="D44" s="348"/>
      <c r="E44" s="383">
        <v>647000</v>
      </c>
      <c r="F44" s="384">
        <v>647000</v>
      </c>
      <c r="G44" s="384">
        <v>647000</v>
      </c>
      <c r="H44" s="385">
        <v>647000</v>
      </c>
      <c r="J44" s="350"/>
    </row>
    <row r="45" spans="1:10" s="3" customFormat="1" ht="17.25" thickBot="1">
      <c r="A45" s="386"/>
      <c r="B45" s="387" t="s">
        <v>2</v>
      </c>
      <c r="C45" s="388"/>
      <c r="D45" s="388"/>
      <c r="E45" s="389">
        <f>SUM(E43:E44)</f>
        <v>6715150</v>
      </c>
      <c r="F45" s="390">
        <f>SUM(F43:F44)</f>
        <v>6715150</v>
      </c>
      <c r="G45" s="391">
        <f>SUM(G43:G44)</f>
        <v>6715150</v>
      </c>
      <c r="H45" s="392">
        <f>SUM(H43:H44)</f>
        <v>6715150</v>
      </c>
      <c r="J45" s="350"/>
    </row>
    <row r="46" spans="1:10" s="234" customFormat="1" ht="18.75" thickBot="1">
      <c r="A46" s="393"/>
      <c r="B46" s="394" t="s">
        <v>111</v>
      </c>
      <c r="C46" s="395"/>
      <c r="D46" s="395"/>
      <c r="E46" s="396">
        <f>E17+E32+E41+E45</f>
        <v>313979972</v>
      </c>
      <c r="F46" s="396">
        <f>F17+F32+F41+F45</f>
        <v>313643059</v>
      </c>
      <c r="G46" s="396">
        <f>G17+G32+G41+G45</f>
        <v>312045572</v>
      </c>
      <c r="H46" s="396">
        <f>H17+H32+H41+H45</f>
        <v>312276723</v>
      </c>
      <c r="I46" s="397"/>
      <c r="J46" s="350"/>
    </row>
    <row r="47" spans="2:8" ht="12.75">
      <c r="B47"/>
      <c r="C47" s="313"/>
      <c r="D47" s="313"/>
      <c r="E47"/>
      <c r="F47"/>
      <c r="G47"/>
      <c r="H47"/>
    </row>
    <row r="48" spans="2:8" ht="12.75">
      <c r="B48"/>
      <c r="C48" s="313"/>
      <c r="D48" s="313"/>
      <c r="E48"/>
      <c r="F48"/>
      <c r="G48"/>
      <c r="H48"/>
    </row>
    <row r="49" spans="2:8" ht="12.75">
      <c r="B49"/>
      <c r="C49" s="313"/>
      <c r="D49" s="313"/>
      <c r="E49"/>
      <c r="F49"/>
      <c r="G49"/>
      <c r="H49"/>
    </row>
    <row r="50" spans="2:8" ht="12.75">
      <c r="B50"/>
      <c r="C50" s="313"/>
      <c r="D50" s="313"/>
      <c r="E50"/>
      <c r="F50"/>
      <c r="G50"/>
      <c r="H50"/>
    </row>
    <row r="51" spans="2:8" ht="12.75">
      <c r="B51"/>
      <c r="C51" s="313"/>
      <c r="D51" s="313"/>
      <c r="E51"/>
      <c r="F51"/>
      <c r="G51"/>
      <c r="H51"/>
    </row>
    <row r="52" spans="2:8" ht="12.75">
      <c r="B52"/>
      <c r="C52" s="313"/>
      <c r="D52" s="313"/>
      <c r="E52"/>
      <c r="F52"/>
      <c r="G52"/>
      <c r="H52"/>
    </row>
    <row r="53" spans="2:8" ht="12.75">
      <c r="B53"/>
      <c r="C53" s="313"/>
      <c r="D53" s="313"/>
      <c r="E53"/>
      <c r="F53"/>
      <c r="G53"/>
      <c r="H53"/>
    </row>
  </sheetData>
  <sheetProtection/>
  <mergeCells count="8">
    <mergeCell ref="A2:B3"/>
    <mergeCell ref="A1:H1"/>
    <mergeCell ref="C2:C3"/>
    <mergeCell ref="D2:D3"/>
    <mergeCell ref="E2:E3"/>
    <mergeCell ref="F2:F3"/>
    <mergeCell ref="G2:G3"/>
    <mergeCell ref="H2:H3"/>
  </mergeCells>
  <printOptions/>
  <pageMargins left="0.2362204724409449" right="0.2362204724409449" top="0.5511811023622047" bottom="0.35433070866141736" header="0.31496062992125984" footer="0.31496062992125984"/>
  <pageSetup horizontalDpi="600" verticalDpi="600" orientation="portrait" paperSize="9" scale="68" r:id="rId1"/>
  <headerFooter>
    <oddHeader>&amp;L12. melléklet a 7/2020. (VII.10.)  önk. rendelethez, Ft&amp;R14. melléklet a .../2020. (...) önk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N29"/>
  <sheetViews>
    <sheetView view="pageLayout" workbookViewId="0" topLeftCell="A1">
      <selection activeCell="E22" sqref="E22"/>
    </sheetView>
  </sheetViews>
  <sheetFormatPr defaultColWidth="9.140625" defaultRowHeight="12.75"/>
  <cols>
    <col min="1" max="1" width="5.57421875" style="0" customWidth="1"/>
    <col min="2" max="2" width="30.421875" style="8" customWidth="1"/>
    <col min="3" max="3" width="13.421875" style="0" customWidth="1"/>
    <col min="4" max="4" width="11.00390625" style="0" customWidth="1"/>
    <col min="5" max="5" width="15.00390625" style="0" customWidth="1"/>
    <col min="6" max="6" width="13.28125" style="0" customWidth="1"/>
    <col min="7" max="7" width="12.7109375" style="0" customWidth="1"/>
    <col min="8" max="8" width="12.140625" style="0" customWidth="1"/>
    <col min="9" max="9" width="14.8515625" style="0" customWidth="1"/>
    <col min="10" max="10" width="10.140625" style="0" bestFit="1" customWidth="1"/>
    <col min="11" max="11" width="12.7109375" style="0" customWidth="1"/>
    <col min="12" max="12" width="12.140625" style="0" customWidth="1"/>
    <col min="13" max="13" width="14.8515625" style="0" customWidth="1"/>
    <col min="14" max="14" width="10.140625" style="0" bestFit="1" customWidth="1"/>
  </cols>
  <sheetData>
    <row r="1" spans="1:14" ht="15.75">
      <c r="A1" s="541" t="s">
        <v>677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</row>
    <row r="2" spans="1:14" s="137" customFormat="1" ht="60">
      <c r="A2" s="134" t="s">
        <v>140</v>
      </c>
      <c r="B2" s="135" t="s">
        <v>93</v>
      </c>
      <c r="C2" s="135" t="s">
        <v>107</v>
      </c>
      <c r="D2" s="135" t="s">
        <v>141</v>
      </c>
      <c r="E2" s="135" t="s">
        <v>524</v>
      </c>
      <c r="F2" s="136" t="s">
        <v>2</v>
      </c>
      <c r="G2" s="135" t="s">
        <v>107</v>
      </c>
      <c r="H2" s="135" t="s">
        <v>141</v>
      </c>
      <c r="I2" s="135" t="s">
        <v>524</v>
      </c>
      <c r="J2" s="135" t="s">
        <v>700</v>
      </c>
      <c r="K2" s="135" t="s">
        <v>209</v>
      </c>
      <c r="L2" s="135" t="s">
        <v>210</v>
      </c>
      <c r="M2" s="135" t="s">
        <v>462</v>
      </c>
      <c r="N2" s="135" t="s">
        <v>211</v>
      </c>
    </row>
    <row r="3" spans="1:14" ht="12.75">
      <c r="A3" s="36" t="s">
        <v>70</v>
      </c>
      <c r="B3" s="20" t="s">
        <v>108</v>
      </c>
      <c r="C3" s="138">
        <v>59453</v>
      </c>
      <c r="D3" s="138">
        <v>103592</v>
      </c>
      <c r="E3" s="138">
        <v>9296</v>
      </c>
      <c r="F3" s="91">
        <f aca="true" t="shared" si="0" ref="F3:F21">SUM(C3:E3)</f>
        <v>172341</v>
      </c>
      <c r="G3" s="138">
        <v>143683</v>
      </c>
      <c r="H3" s="138">
        <v>112302</v>
      </c>
      <c r="I3" s="138">
        <v>11945</v>
      </c>
      <c r="J3" s="91">
        <f aca="true" t="shared" si="1" ref="J3:J25">SUM(G3:I3)</f>
        <v>267930</v>
      </c>
      <c r="K3" s="138">
        <v>118266</v>
      </c>
      <c r="L3" s="138">
        <v>111819</v>
      </c>
      <c r="M3" s="138">
        <v>11238</v>
      </c>
      <c r="N3" s="91">
        <f aca="true" t="shared" si="2" ref="N3:N21">SUM(K3:M3)</f>
        <v>241323</v>
      </c>
    </row>
    <row r="4" spans="1:14" ht="12.75">
      <c r="A4" s="36" t="s">
        <v>72</v>
      </c>
      <c r="B4" s="20" t="s">
        <v>109</v>
      </c>
      <c r="C4" s="138">
        <v>10621</v>
      </c>
      <c r="D4" s="138">
        <v>23289</v>
      </c>
      <c r="E4" s="138">
        <v>1832</v>
      </c>
      <c r="F4" s="91">
        <f t="shared" si="0"/>
        <v>35742</v>
      </c>
      <c r="G4" s="138">
        <v>19257</v>
      </c>
      <c r="H4" s="138">
        <v>24513</v>
      </c>
      <c r="I4" s="138">
        <v>2184</v>
      </c>
      <c r="J4" s="91">
        <f t="shared" si="1"/>
        <v>45954</v>
      </c>
      <c r="K4" s="138">
        <v>15079</v>
      </c>
      <c r="L4" s="138">
        <v>22501</v>
      </c>
      <c r="M4" s="138">
        <v>2030</v>
      </c>
      <c r="N4" s="91">
        <f t="shared" si="2"/>
        <v>39610</v>
      </c>
    </row>
    <row r="5" spans="1:14" ht="12.75">
      <c r="A5" s="36" t="s">
        <v>73</v>
      </c>
      <c r="B5" s="20" t="s">
        <v>0</v>
      </c>
      <c r="C5" s="138">
        <v>273904</v>
      </c>
      <c r="D5" s="41">
        <v>11269</v>
      </c>
      <c r="E5" s="138">
        <v>26379</v>
      </c>
      <c r="F5" s="91">
        <f t="shared" si="0"/>
        <v>311552</v>
      </c>
      <c r="G5" s="138">
        <v>355991</v>
      </c>
      <c r="H5" s="41">
        <v>9093</v>
      </c>
      <c r="I5" s="138">
        <v>30110</v>
      </c>
      <c r="J5" s="91">
        <f t="shared" si="1"/>
        <v>395194</v>
      </c>
      <c r="K5" s="138">
        <v>295292</v>
      </c>
      <c r="L5" s="41">
        <v>7289</v>
      </c>
      <c r="M5" s="138">
        <v>21552</v>
      </c>
      <c r="N5" s="91">
        <f t="shared" si="2"/>
        <v>324133</v>
      </c>
    </row>
    <row r="6" spans="1:14" ht="12.75">
      <c r="A6" s="36" t="s">
        <v>74</v>
      </c>
      <c r="B6" s="20" t="s">
        <v>110</v>
      </c>
      <c r="C6" s="138">
        <v>24044</v>
      </c>
      <c r="D6" s="41"/>
      <c r="E6" s="138"/>
      <c r="F6" s="91">
        <f t="shared" si="0"/>
        <v>24044</v>
      </c>
      <c r="G6" s="138">
        <v>12477</v>
      </c>
      <c r="H6" s="41"/>
      <c r="I6" s="138"/>
      <c r="J6" s="91">
        <f t="shared" si="1"/>
        <v>12477</v>
      </c>
      <c r="K6" s="138">
        <v>12477</v>
      </c>
      <c r="L6" s="41"/>
      <c r="M6" s="138"/>
      <c r="N6" s="91">
        <f t="shared" si="2"/>
        <v>12477</v>
      </c>
    </row>
    <row r="7" spans="1:14" ht="12.75">
      <c r="A7" s="36" t="s">
        <v>75</v>
      </c>
      <c r="B7" s="20" t="s">
        <v>80</v>
      </c>
      <c r="C7" s="138">
        <v>396937</v>
      </c>
      <c r="D7" s="41"/>
      <c r="E7" s="138"/>
      <c r="F7" s="91">
        <f t="shared" si="0"/>
        <v>396937</v>
      </c>
      <c r="G7" s="138">
        <v>442378</v>
      </c>
      <c r="H7" s="41"/>
      <c r="I7" s="138"/>
      <c r="J7" s="91">
        <f t="shared" si="1"/>
        <v>442378</v>
      </c>
      <c r="K7" s="138">
        <v>294298</v>
      </c>
      <c r="L7" s="41"/>
      <c r="M7" s="138"/>
      <c r="N7" s="91">
        <f t="shared" si="2"/>
        <v>294298</v>
      </c>
    </row>
    <row r="8" spans="1:14" ht="12.75">
      <c r="A8" s="36" t="s">
        <v>76</v>
      </c>
      <c r="B8" s="20" t="s">
        <v>142</v>
      </c>
      <c r="C8" s="138">
        <v>872013</v>
      </c>
      <c r="D8" s="41"/>
      <c r="E8" s="138">
        <v>1023</v>
      </c>
      <c r="F8" s="91">
        <f t="shared" si="0"/>
        <v>873036</v>
      </c>
      <c r="G8" s="138">
        <v>895035</v>
      </c>
      <c r="H8" s="41">
        <v>520</v>
      </c>
      <c r="I8" s="138">
        <v>2191</v>
      </c>
      <c r="J8" s="91">
        <f t="shared" si="1"/>
        <v>897746</v>
      </c>
      <c r="K8" s="138">
        <v>92395</v>
      </c>
      <c r="L8" s="41">
        <v>520</v>
      </c>
      <c r="M8" s="138">
        <v>2075</v>
      </c>
      <c r="N8" s="91">
        <f t="shared" si="2"/>
        <v>94990</v>
      </c>
    </row>
    <row r="9" spans="1:14" ht="12.75">
      <c r="A9" s="36" t="s">
        <v>77</v>
      </c>
      <c r="B9" s="20" t="s">
        <v>21</v>
      </c>
      <c r="C9" s="138">
        <v>256916</v>
      </c>
      <c r="D9" s="41"/>
      <c r="E9" s="138"/>
      <c r="F9" s="91">
        <f t="shared" si="0"/>
        <v>256916</v>
      </c>
      <c r="G9" s="138">
        <v>281424</v>
      </c>
      <c r="H9" s="41"/>
      <c r="I9" s="138"/>
      <c r="J9" s="91">
        <f t="shared" si="1"/>
        <v>281424</v>
      </c>
      <c r="K9" s="138">
        <v>213576</v>
      </c>
      <c r="L9" s="41"/>
      <c r="M9" s="138"/>
      <c r="N9" s="91">
        <f t="shared" si="2"/>
        <v>213576</v>
      </c>
    </row>
    <row r="10" spans="1:14" ht="12.75">
      <c r="A10" s="36" t="s">
        <v>78</v>
      </c>
      <c r="B10" s="20" t="s">
        <v>88</v>
      </c>
      <c r="C10" s="138">
        <v>729</v>
      </c>
      <c r="D10" s="41"/>
      <c r="E10" s="138"/>
      <c r="F10" s="91">
        <f t="shared" si="0"/>
        <v>729</v>
      </c>
      <c r="G10" s="138">
        <v>729</v>
      </c>
      <c r="H10" s="41"/>
      <c r="I10" s="138"/>
      <c r="J10" s="91">
        <f t="shared" si="1"/>
        <v>729</v>
      </c>
      <c r="K10" s="138">
        <v>0</v>
      </c>
      <c r="L10" s="41"/>
      <c r="M10" s="138"/>
      <c r="N10" s="91">
        <f t="shared" si="2"/>
        <v>0</v>
      </c>
    </row>
    <row r="11" spans="1:14" ht="12.75">
      <c r="A11" s="139" t="s">
        <v>128</v>
      </c>
      <c r="B11" s="140" t="s">
        <v>127</v>
      </c>
      <c r="C11" s="138">
        <v>23247</v>
      </c>
      <c r="D11" s="41"/>
      <c r="E11" s="138"/>
      <c r="F11" s="91">
        <f t="shared" si="0"/>
        <v>23247</v>
      </c>
      <c r="G11" s="138">
        <v>23247</v>
      </c>
      <c r="H11" s="41"/>
      <c r="I11" s="138"/>
      <c r="J11" s="91">
        <f t="shared" si="1"/>
        <v>23247</v>
      </c>
      <c r="K11" s="138">
        <v>23247</v>
      </c>
      <c r="L11" s="41"/>
      <c r="M11" s="138"/>
      <c r="N11" s="91">
        <f t="shared" si="2"/>
        <v>23247</v>
      </c>
    </row>
    <row r="12" spans="1:14" ht="12.75">
      <c r="A12" s="141"/>
      <c r="B12" s="142" t="s">
        <v>143</v>
      </c>
      <c r="C12" s="143"/>
      <c r="D12" s="144"/>
      <c r="E12" s="143"/>
      <c r="F12" s="101">
        <f t="shared" si="0"/>
        <v>0</v>
      </c>
      <c r="G12" s="143"/>
      <c r="H12" s="144"/>
      <c r="I12" s="143"/>
      <c r="J12" s="101">
        <f>SUM(G12:I12)</f>
        <v>0</v>
      </c>
      <c r="K12" s="143"/>
      <c r="L12" s="144"/>
      <c r="M12" s="143"/>
      <c r="N12" s="101">
        <f t="shared" si="2"/>
        <v>0</v>
      </c>
    </row>
    <row r="13" spans="1:14" ht="12.75">
      <c r="A13" s="538" t="s">
        <v>144</v>
      </c>
      <c r="B13" s="539"/>
      <c r="C13" s="145">
        <f>SUM(C3:C12)</f>
        <v>1917864</v>
      </c>
      <c r="D13" s="145">
        <f>SUM(D3:D10)</f>
        <v>138150</v>
      </c>
      <c r="E13" s="145">
        <f>SUM(E3:E10)</f>
        <v>38530</v>
      </c>
      <c r="F13" s="145">
        <f t="shared" si="0"/>
        <v>2094544</v>
      </c>
      <c r="G13" s="145">
        <f>SUM(G3:G12)</f>
        <v>2174221</v>
      </c>
      <c r="H13" s="145">
        <f>SUM(H3:H10)</f>
        <v>146428</v>
      </c>
      <c r="I13" s="145">
        <f>SUM(I3:I10)</f>
        <v>46430</v>
      </c>
      <c r="J13" s="145">
        <f t="shared" si="1"/>
        <v>2367079</v>
      </c>
      <c r="K13" s="145">
        <f>SUM(K3:K12)</f>
        <v>1064630</v>
      </c>
      <c r="L13" s="145">
        <f>SUM(L3:L10)</f>
        <v>142129</v>
      </c>
      <c r="M13" s="145">
        <f>SUM(M3:M10)</f>
        <v>36895</v>
      </c>
      <c r="N13" s="145">
        <f t="shared" si="2"/>
        <v>1243654</v>
      </c>
    </row>
    <row r="14" spans="1:14" ht="25.5">
      <c r="A14" s="1" t="s">
        <v>33</v>
      </c>
      <c r="B14" s="19" t="s">
        <v>34</v>
      </c>
      <c r="C14" s="138">
        <v>389645</v>
      </c>
      <c r="D14" s="138">
        <v>6506</v>
      </c>
      <c r="E14" s="138">
        <v>13980</v>
      </c>
      <c r="F14" s="91">
        <f t="shared" si="0"/>
        <v>410131</v>
      </c>
      <c r="G14" s="138">
        <v>510846</v>
      </c>
      <c r="H14" s="138">
        <v>11608</v>
      </c>
      <c r="I14" s="138">
        <v>2795</v>
      </c>
      <c r="J14" s="91">
        <f t="shared" si="1"/>
        <v>525249</v>
      </c>
      <c r="K14" s="138">
        <v>497336</v>
      </c>
      <c r="L14" s="138">
        <v>11608</v>
      </c>
      <c r="M14" s="138">
        <v>2795</v>
      </c>
      <c r="N14" s="91">
        <f t="shared" si="2"/>
        <v>511739</v>
      </c>
    </row>
    <row r="15" spans="1:14" ht="25.5">
      <c r="A15" s="1" t="s">
        <v>36</v>
      </c>
      <c r="B15" s="19" t="s">
        <v>35</v>
      </c>
      <c r="C15" s="138">
        <v>10500</v>
      </c>
      <c r="D15" s="138"/>
      <c r="E15" s="138"/>
      <c r="F15" s="91">
        <f t="shared" si="0"/>
        <v>10500</v>
      </c>
      <c r="G15" s="138">
        <v>35238</v>
      </c>
      <c r="H15" s="138"/>
      <c r="I15" s="138"/>
      <c r="J15" s="91">
        <f t="shared" si="1"/>
        <v>35238</v>
      </c>
      <c r="K15" s="138">
        <v>24738</v>
      </c>
      <c r="L15" s="138"/>
      <c r="M15" s="138"/>
      <c r="N15" s="91">
        <f t="shared" si="2"/>
        <v>24738</v>
      </c>
    </row>
    <row r="16" spans="1:14" ht="12.75">
      <c r="A16" s="1" t="s">
        <v>39</v>
      </c>
      <c r="B16" s="19" t="s">
        <v>40</v>
      </c>
      <c r="C16" s="138">
        <v>185700</v>
      </c>
      <c r="D16" s="138"/>
      <c r="E16" s="138"/>
      <c r="F16" s="91">
        <f t="shared" si="0"/>
        <v>185700</v>
      </c>
      <c r="G16" s="138">
        <v>205155</v>
      </c>
      <c r="H16" s="138"/>
      <c r="I16" s="138"/>
      <c r="J16" s="91">
        <f t="shared" si="1"/>
        <v>205155</v>
      </c>
      <c r="K16" s="138">
        <v>205155</v>
      </c>
      <c r="L16" s="138"/>
      <c r="M16" s="138"/>
      <c r="N16" s="91">
        <f t="shared" si="2"/>
        <v>205155</v>
      </c>
    </row>
    <row r="17" spans="1:14" ht="12.75">
      <c r="A17" s="1" t="s">
        <v>41</v>
      </c>
      <c r="B17" s="19" t="s">
        <v>42</v>
      </c>
      <c r="C17" s="138">
        <v>146110</v>
      </c>
      <c r="D17" s="138">
        <v>254</v>
      </c>
      <c r="E17" s="138">
        <v>2391</v>
      </c>
      <c r="F17" s="91">
        <f t="shared" si="0"/>
        <v>148755</v>
      </c>
      <c r="G17" s="138">
        <v>158201</v>
      </c>
      <c r="H17" s="138">
        <v>254</v>
      </c>
      <c r="I17" s="138">
        <v>3585</v>
      </c>
      <c r="J17" s="91">
        <f t="shared" si="1"/>
        <v>162040</v>
      </c>
      <c r="K17" s="138">
        <v>61453</v>
      </c>
      <c r="L17" s="138">
        <v>220</v>
      </c>
      <c r="M17" s="138">
        <v>3585</v>
      </c>
      <c r="N17" s="91">
        <f t="shared" si="2"/>
        <v>65258</v>
      </c>
    </row>
    <row r="18" spans="1:14" ht="12.75">
      <c r="A18" s="1" t="s">
        <v>45</v>
      </c>
      <c r="B18" s="19" t="s">
        <v>46</v>
      </c>
      <c r="C18" s="138"/>
      <c r="D18" s="138"/>
      <c r="E18" s="138"/>
      <c r="F18" s="91">
        <f t="shared" si="0"/>
        <v>0</v>
      </c>
      <c r="G18" s="138">
        <v>6518</v>
      </c>
      <c r="H18" s="138"/>
      <c r="I18" s="138"/>
      <c r="J18" s="91">
        <f t="shared" si="1"/>
        <v>6518</v>
      </c>
      <c r="K18" s="138">
        <v>6518</v>
      </c>
      <c r="L18" s="138"/>
      <c r="M18" s="138"/>
      <c r="N18" s="91">
        <f t="shared" si="2"/>
        <v>6518</v>
      </c>
    </row>
    <row r="19" spans="1:14" ht="25.5">
      <c r="A19" s="1" t="s">
        <v>47</v>
      </c>
      <c r="B19" s="19" t="s">
        <v>48</v>
      </c>
      <c r="C19" s="138">
        <v>1014</v>
      </c>
      <c r="D19" s="138"/>
      <c r="E19" s="138"/>
      <c r="F19" s="91">
        <f t="shared" si="0"/>
        <v>1014</v>
      </c>
      <c r="G19" s="138">
        <v>4814</v>
      </c>
      <c r="H19" s="138"/>
      <c r="I19" s="138"/>
      <c r="J19" s="91">
        <f t="shared" si="1"/>
        <v>4814</v>
      </c>
      <c r="K19" s="138">
        <v>93</v>
      </c>
      <c r="L19" s="138"/>
      <c r="M19" s="138"/>
      <c r="N19" s="91">
        <f t="shared" si="2"/>
        <v>93</v>
      </c>
    </row>
    <row r="20" spans="1:14" ht="25.5">
      <c r="A20" s="1" t="s">
        <v>51</v>
      </c>
      <c r="B20" s="19" t="s">
        <v>52</v>
      </c>
      <c r="C20" s="138">
        <v>34555</v>
      </c>
      <c r="D20" s="138"/>
      <c r="E20" s="138"/>
      <c r="F20" s="91">
        <f t="shared" si="0"/>
        <v>34555</v>
      </c>
      <c r="G20" s="138">
        <v>36675</v>
      </c>
      <c r="H20" s="138"/>
      <c r="I20" s="138"/>
      <c r="J20" s="91">
        <f t="shared" si="1"/>
        <v>36675</v>
      </c>
      <c r="K20" s="138">
        <v>21874</v>
      </c>
      <c r="L20" s="138"/>
      <c r="M20" s="138"/>
      <c r="N20" s="91">
        <f t="shared" si="2"/>
        <v>21874</v>
      </c>
    </row>
    <row r="21" spans="1:14" ht="12.75">
      <c r="A21" s="1" t="s">
        <v>55</v>
      </c>
      <c r="B21" s="20" t="s">
        <v>56</v>
      </c>
      <c r="C21" s="138">
        <v>1303889</v>
      </c>
      <c r="D21" s="138"/>
      <c r="E21" s="138"/>
      <c r="F21" s="91">
        <f t="shared" si="0"/>
        <v>1303889</v>
      </c>
      <c r="G21" s="138">
        <v>1372102</v>
      </c>
      <c r="H21" s="138">
        <v>3041</v>
      </c>
      <c r="I21" s="138">
        <v>16247</v>
      </c>
      <c r="J21" s="91">
        <f t="shared" si="1"/>
        <v>1391390</v>
      </c>
      <c r="K21" s="138">
        <v>1372102</v>
      </c>
      <c r="L21" s="138">
        <v>3041</v>
      </c>
      <c r="M21" s="138">
        <v>16247</v>
      </c>
      <c r="N21" s="91">
        <f t="shared" si="2"/>
        <v>1391390</v>
      </c>
    </row>
    <row r="22" spans="1:14" ht="12.75">
      <c r="A22" s="540" t="s">
        <v>145</v>
      </c>
      <c r="B22" s="540"/>
      <c r="C22" s="145">
        <f aca="true" t="shared" si="3" ref="C22:I22">SUM(C14:C21)</f>
        <v>2071413</v>
      </c>
      <c r="D22" s="145">
        <f t="shared" si="3"/>
        <v>6760</v>
      </c>
      <c r="E22" s="145">
        <f t="shared" si="3"/>
        <v>16371</v>
      </c>
      <c r="F22" s="145">
        <f t="shared" si="3"/>
        <v>2094544</v>
      </c>
      <c r="G22" s="145">
        <f t="shared" si="3"/>
        <v>2329549</v>
      </c>
      <c r="H22" s="145">
        <f t="shared" si="3"/>
        <v>14903</v>
      </c>
      <c r="I22" s="145">
        <f t="shared" si="3"/>
        <v>22627</v>
      </c>
      <c r="J22" s="145">
        <f t="shared" si="1"/>
        <v>2367079</v>
      </c>
      <c r="K22" s="145">
        <f>SUM(K14:K21)</f>
        <v>2189269</v>
      </c>
      <c r="L22" s="145">
        <f>SUM(L14:L21)</f>
        <v>14869</v>
      </c>
      <c r="M22" s="145">
        <f>SUM(M14:M21)</f>
        <v>22627</v>
      </c>
      <c r="N22" s="145">
        <f>SUM(K22:M22)</f>
        <v>2226765</v>
      </c>
    </row>
    <row r="23" spans="1:14" ht="12.75">
      <c r="A23" s="117"/>
      <c r="B23" s="121" t="s">
        <v>146</v>
      </c>
      <c r="C23" s="101"/>
      <c r="D23" s="101">
        <f>D13-D22</f>
        <v>131390</v>
      </c>
      <c r="E23" s="101">
        <f>E13-E22</f>
        <v>22159</v>
      </c>
      <c r="F23" s="101">
        <f>SUM(C23:E23)</f>
        <v>153549</v>
      </c>
      <c r="G23" s="101"/>
      <c r="H23" s="101">
        <f>H13-H22</f>
        <v>131525</v>
      </c>
      <c r="I23" s="101">
        <f>I13-I22</f>
        <v>23803</v>
      </c>
      <c r="J23" s="101">
        <f>SUM(G23:I23)</f>
        <v>155328</v>
      </c>
      <c r="K23" s="101"/>
      <c r="L23" s="101">
        <f>SUM(L24:L25)</f>
        <v>131525</v>
      </c>
      <c r="M23" s="101">
        <f>SUM(M24:M25)</f>
        <v>23803</v>
      </c>
      <c r="N23" s="101">
        <f>SUM(K23:M23)</f>
        <v>155328</v>
      </c>
    </row>
    <row r="24" spans="1:14" ht="12.75">
      <c r="A24" s="1"/>
      <c r="B24" s="20" t="s">
        <v>525</v>
      </c>
      <c r="C24" s="138"/>
      <c r="D24" s="138">
        <v>102737</v>
      </c>
      <c r="E24" s="160">
        <v>5843</v>
      </c>
      <c r="F24" s="91">
        <f>SUM(C24:E24)</f>
        <v>108580</v>
      </c>
      <c r="G24" s="138"/>
      <c r="H24" s="138">
        <v>102762</v>
      </c>
      <c r="I24" s="138">
        <v>6490</v>
      </c>
      <c r="J24" s="91">
        <f t="shared" si="1"/>
        <v>109252</v>
      </c>
      <c r="K24" s="138"/>
      <c r="L24" s="91">
        <v>102762</v>
      </c>
      <c r="M24" s="138">
        <v>6490</v>
      </c>
      <c r="N24" s="429">
        <f>SUM(K24:M24)</f>
        <v>109252</v>
      </c>
    </row>
    <row r="25" spans="1:14" ht="25.5">
      <c r="A25" s="1"/>
      <c r="B25" s="20" t="s">
        <v>526</v>
      </c>
      <c r="C25" s="138"/>
      <c r="D25" s="138">
        <v>28653</v>
      </c>
      <c r="E25" s="160">
        <v>16316</v>
      </c>
      <c r="F25" s="91">
        <f>SUM(C25:E25)</f>
        <v>44969</v>
      </c>
      <c r="G25" s="138"/>
      <c r="H25" s="138">
        <v>28763</v>
      </c>
      <c r="I25" s="138">
        <v>17313</v>
      </c>
      <c r="J25" s="91">
        <f t="shared" si="1"/>
        <v>46076</v>
      </c>
      <c r="K25" s="138"/>
      <c r="L25" s="91">
        <v>28763</v>
      </c>
      <c r="M25" s="138">
        <v>17313</v>
      </c>
      <c r="N25" s="429">
        <f>SUM(K25:M25)</f>
        <v>46076</v>
      </c>
    </row>
    <row r="27" spans="11:14" ht="12.75">
      <c r="K27" s="4"/>
      <c r="N27" s="4"/>
    </row>
    <row r="29" ht="12.75">
      <c r="B29" s="398"/>
    </row>
  </sheetData>
  <sheetProtection/>
  <mergeCells count="3">
    <mergeCell ref="A13:B13"/>
    <mergeCell ref="A22:B22"/>
    <mergeCell ref="A1:N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headerFooter>
    <oddHeader>&amp;L13. melléklet az 7/2020. (VII.10.)  önk. rendelethez, ezer Ft&amp;R15. melléklet a .../2020. (...) önk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2"/>
  <sheetViews>
    <sheetView view="pageLayout" workbookViewId="0" topLeftCell="A1">
      <selection activeCell="J17" sqref="J17"/>
    </sheetView>
  </sheetViews>
  <sheetFormatPr defaultColWidth="9.140625" defaultRowHeight="12.75"/>
  <cols>
    <col min="1" max="1" width="19.8515625" style="0" customWidth="1"/>
    <col min="3" max="13" width="9.28125" style="0" bestFit="1" customWidth="1"/>
    <col min="14" max="14" width="10.421875" style="0" bestFit="1" customWidth="1"/>
  </cols>
  <sheetData>
    <row r="1" spans="1:14" ht="18">
      <c r="A1" s="512" t="s">
        <v>600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</row>
    <row r="2" spans="1:14" ht="18">
      <c r="A2" s="543" t="s">
        <v>701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</row>
    <row r="3" spans="1:14" ht="12.75">
      <c r="A3" s="149" t="s">
        <v>93</v>
      </c>
      <c r="B3" s="131" t="s">
        <v>164</v>
      </c>
      <c r="C3" s="131" t="s">
        <v>165</v>
      </c>
      <c r="D3" s="131" t="s">
        <v>166</v>
      </c>
      <c r="E3" s="131" t="s">
        <v>179</v>
      </c>
      <c r="F3" s="131" t="s">
        <v>168</v>
      </c>
      <c r="G3" s="131" t="s">
        <v>169</v>
      </c>
      <c r="H3" s="131" t="s">
        <v>170</v>
      </c>
      <c r="I3" s="131" t="s">
        <v>171</v>
      </c>
      <c r="J3" s="131" t="s">
        <v>172</v>
      </c>
      <c r="K3" s="131" t="s">
        <v>180</v>
      </c>
      <c r="L3" s="131" t="s">
        <v>174</v>
      </c>
      <c r="M3" s="131" t="s">
        <v>175</v>
      </c>
      <c r="N3" s="131" t="s">
        <v>2</v>
      </c>
    </row>
    <row r="4" spans="1:14" ht="12.75">
      <c r="A4" s="151" t="s">
        <v>181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39"/>
    </row>
    <row r="5" spans="1:14" ht="38.25">
      <c r="A5" s="19" t="s">
        <v>182</v>
      </c>
      <c r="B5" s="48">
        <v>42644</v>
      </c>
      <c r="C5" s="48">
        <v>42644</v>
      </c>
      <c r="D5" s="48">
        <v>42644</v>
      </c>
      <c r="E5" s="48">
        <v>42644</v>
      </c>
      <c r="F5" s="48">
        <v>42644</v>
      </c>
      <c r="G5" s="48">
        <v>42644</v>
      </c>
      <c r="H5" s="48">
        <v>42644</v>
      </c>
      <c r="I5" s="48">
        <v>42644</v>
      </c>
      <c r="J5" s="48">
        <v>42644</v>
      </c>
      <c r="K5" s="48">
        <v>42644</v>
      </c>
      <c r="L5" s="48">
        <v>42644</v>
      </c>
      <c r="M5" s="48">
        <v>42655</v>
      </c>
      <c r="N5" s="39">
        <f aca="true" t="shared" si="0" ref="N5:N10">SUM(B5:M5)</f>
        <v>511739</v>
      </c>
    </row>
    <row r="6" spans="1:14" ht="25.5">
      <c r="A6" s="19" t="s">
        <v>183</v>
      </c>
      <c r="B6" s="48">
        <v>17096</v>
      </c>
      <c r="C6" s="48">
        <v>17096</v>
      </c>
      <c r="D6" s="48">
        <v>17096</v>
      </c>
      <c r="E6" s="48">
        <v>17096</v>
      </c>
      <c r="F6" s="48">
        <v>17096</v>
      </c>
      <c r="G6" s="48">
        <v>17096</v>
      </c>
      <c r="H6" s="48">
        <v>17096</v>
      </c>
      <c r="I6" s="48">
        <v>17096</v>
      </c>
      <c r="J6" s="48">
        <v>17096</v>
      </c>
      <c r="K6" s="48">
        <v>17096</v>
      </c>
      <c r="L6" s="48">
        <v>17096</v>
      </c>
      <c r="M6" s="48">
        <v>17099</v>
      </c>
      <c r="N6" s="39">
        <f t="shared" si="0"/>
        <v>205155</v>
      </c>
    </row>
    <row r="7" spans="1:14" ht="12.75">
      <c r="A7" s="19" t="s">
        <v>184</v>
      </c>
      <c r="B7" s="48">
        <v>5438</v>
      </c>
      <c r="C7" s="48">
        <v>5438</v>
      </c>
      <c r="D7" s="48">
        <v>5438</v>
      </c>
      <c r="E7" s="48">
        <v>5438</v>
      </c>
      <c r="F7" s="48">
        <v>5438</v>
      </c>
      <c r="G7" s="48">
        <v>5438</v>
      </c>
      <c r="H7" s="48">
        <v>5438</v>
      </c>
      <c r="I7" s="48">
        <v>5438</v>
      </c>
      <c r="J7" s="48">
        <v>5438</v>
      </c>
      <c r="K7" s="48">
        <v>5438</v>
      </c>
      <c r="L7" s="48">
        <v>5438</v>
      </c>
      <c r="M7" s="48">
        <v>5440</v>
      </c>
      <c r="N7" s="39">
        <f t="shared" si="0"/>
        <v>65258</v>
      </c>
    </row>
    <row r="8" spans="1:14" ht="25.5">
      <c r="A8" s="19" t="s">
        <v>527</v>
      </c>
      <c r="B8" s="48"/>
      <c r="C8" s="48"/>
      <c r="D8" s="48">
        <v>10937</v>
      </c>
      <c r="E8" s="48"/>
      <c r="F8" s="48"/>
      <c r="G8" s="48"/>
      <c r="H8" s="48">
        <v>5098</v>
      </c>
      <c r="I8" s="48"/>
      <c r="J8" s="48">
        <v>600</v>
      </c>
      <c r="K8" s="48"/>
      <c r="L8" s="48">
        <v>10937</v>
      </c>
      <c r="M8" s="48">
        <v>820</v>
      </c>
      <c r="N8" s="39">
        <f t="shared" si="0"/>
        <v>28392</v>
      </c>
    </row>
    <row r="9" spans="1:14" ht="25.5">
      <c r="A9" s="19" t="s">
        <v>185</v>
      </c>
      <c r="B9" s="48"/>
      <c r="C9" s="48"/>
      <c r="D9" s="48"/>
      <c r="E9" s="48"/>
      <c r="F9" s="48"/>
      <c r="G9" s="48"/>
      <c r="H9" s="48">
        <v>6</v>
      </c>
      <c r="I9" s="48">
        <v>13</v>
      </c>
      <c r="J9" s="48">
        <v>14</v>
      </c>
      <c r="K9" s="48">
        <v>20</v>
      </c>
      <c r="L9" s="48">
        <v>14</v>
      </c>
      <c r="M9" s="48">
        <v>26</v>
      </c>
      <c r="N9" s="39">
        <f t="shared" si="0"/>
        <v>93</v>
      </c>
    </row>
    <row r="10" spans="1:14" ht="25.5">
      <c r="A10" s="20" t="s">
        <v>528</v>
      </c>
      <c r="B10" s="48">
        <v>1283963</v>
      </c>
      <c r="C10" s="48">
        <v>27627</v>
      </c>
      <c r="D10" s="48"/>
      <c r="E10" s="48"/>
      <c r="F10" s="48"/>
      <c r="G10" s="48"/>
      <c r="H10" s="48"/>
      <c r="I10" s="48"/>
      <c r="J10" s="48">
        <v>29368</v>
      </c>
      <c r="K10" s="48">
        <v>13026</v>
      </c>
      <c r="L10" s="48"/>
      <c r="M10" s="48">
        <f>12053+25353</f>
        <v>37406</v>
      </c>
      <c r="N10" s="39">
        <f t="shared" si="0"/>
        <v>1391390</v>
      </c>
    </row>
    <row r="11" spans="1:14" ht="51">
      <c r="A11" s="20" t="s">
        <v>529</v>
      </c>
      <c r="B11" s="48">
        <v>2061</v>
      </c>
      <c r="C11" s="48">
        <v>2061</v>
      </c>
      <c r="D11" s="48">
        <v>2061</v>
      </c>
      <c r="E11" s="48">
        <v>2061</v>
      </c>
      <c r="F11" s="48">
        <v>2061</v>
      </c>
      <c r="G11" s="48">
        <v>2061</v>
      </c>
      <c r="H11" s="48">
        <v>2061</v>
      </c>
      <c r="I11" s="48">
        <v>2061</v>
      </c>
      <c r="J11" s="48">
        <v>2061</v>
      </c>
      <c r="K11" s="48">
        <v>2061</v>
      </c>
      <c r="L11" s="48">
        <v>2061</v>
      </c>
      <c r="M11" s="48">
        <v>2067</v>
      </c>
      <c r="N11" s="39">
        <f>SUM(B11:M11)</f>
        <v>24738</v>
      </c>
    </row>
    <row r="12" spans="1:14" ht="25.5">
      <c r="A12" s="121" t="s">
        <v>530</v>
      </c>
      <c r="B12" s="118">
        <f aca="true" t="shared" si="1" ref="B12:N12">SUM(B5:B11)</f>
        <v>1351202</v>
      </c>
      <c r="C12" s="118">
        <f t="shared" si="1"/>
        <v>94866</v>
      </c>
      <c r="D12" s="118">
        <f t="shared" si="1"/>
        <v>78176</v>
      </c>
      <c r="E12" s="118">
        <f t="shared" si="1"/>
        <v>67239</v>
      </c>
      <c r="F12" s="118">
        <f t="shared" si="1"/>
        <v>67239</v>
      </c>
      <c r="G12" s="118">
        <f t="shared" si="1"/>
        <v>67239</v>
      </c>
      <c r="H12" s="118">
        <f t="shared" si="1"/>
        <v>72343</v>
      </c>
      <c r="I12" s="118">
        <f t="shared" si="1"/>
        <v>67252</v>
      </c>
      <c r="J12" s="118">
        <f t="shared" si="1"/>
        <v>97221</v>
      </c>
      <c r="K12" s="118">
        <f t="shared" si="1"/>
        <v>80285</v>
      </c>
      <c r="L12" s="118">
        <f t="shared" si="1"/>
        <v>78190</v>
      </c>
      <c r="M12" s="118">
        <f t="shared" si="1"/>
        <v>105513</v>
      </c>
      <c r="N12" s="118">
        <f t="shared" si="1"/>
        <v>2226765</v>
      </c>
    </row>
    <row r="13" spans="1:14" ht="12.75">
      <c r="A13" s="151" t="s">
        <v>186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39"/>
    </row>
    <row r="14" spans="1:14" ht="12.75">
      <c r="A14" s="24" t="s">
        <v>531</v>
      </c>
      <c r="B14" s="48">
        <v>75986</v>
      </c>
      <c r="C14" s="48">
        <v>75986</v>
      </c>
      <c r="D14" s="48">
        <v>75986</v>
      </c>
      <c r="E14" s="48">
        <v>75986</v>
      </c>
      <c r="F14" s="48">
        <v>75986</v>
      </c>
      <c r="G14" s="48">
        <v>75986</v>
      </c>
      <c r="H14" s="48">
        <v>75986</v>
      </c>
      <c r="I14" s="48">
        <v>75986</v>
      </c>
      <c r="J14" s="48">
        <v>75986</v>
      </c>
      <c r="K14" s="48">
        <v>75986</v>
      </c>
      <c r="L14" s="48">
        <v>75986</v>
      </c>
      <c r="M14" s="48">
        <v>75995</v>
      </c>
      <c r="N14" s="39">
        <f aca="true" t="shared" si="2" ref="N14:N19">SUM(B14:M14)</f>
        <v>911841</v>
      </c>
    </row>
    <row r="15" spans="1:14" ht="25.5">
      <c r="A15" s="154" t="s">
        <v>187</v>
      </c>
      <c r="B15" s="48">
        <v>11602</v>
      </c>
      <c r="C15" s="48">
        <v>11602</v>
      </c>
      <c r="D15" s="48">
        <v>11602</v>
      </c>
      <c r="E15" s="48">
        <v>11602</v>
      </c>
      <c r="F15" s="48">
        <v>11602</v>
      </c>
      <c r="G15" s="48">
        <v>11602</v>
      </c>
      <c r="H15" s="48">
        <v>11602</v>
      </c>
      <c r="I15" s="48">
        <v>11602</v>
      </c>
      <c r="J15" s="48">
        <v>11602</v>
      </c>
      <c r="K15" s="48">
        <v>11602</v>
      </c>
      <c r="L15" s="48">
        <v>11602</v>
      </c>
      <c r="M15" s="48">
        <v>11604</v>
      </c>
      <c r="N15" s="39">
        <f>SUM(B15:M15)</f>
        <v>139226</v>
      </c>
    </row>
    <row r="16" spans="1:14" ht="51">
      <c r="A16" s="24" t="s">
        <v>532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40">
        <f t="shared" si="2"/>
        <v>0</v>
      </c>
    </row>
    <row r="17" spans="1:14" ht="12.75">
      <c r="A17" s="24" t="s">
        <v>533</v>
      </c>
      <c r="B17" s="48">
        <v>17798</v>
      </c>
      <c r="C17" s="48">
        <v>17798</v>
      </c>
      <c r="D17" s="48">
        <v>17798</v>
      </c>
      <c r="E17" s="48">
        <v>17798</v>
      </c>
      <c r="F17" s="48">
        <v>17798</v>
      </c>
      <c r="G17" s="48">
        <v>17798</v>
      </c>
      <c r="H17" s="48">
        <v>17798</v>
      </c>
      <c r="I17" s="48">
        <v>17798</v>
      </c>
      <c r="J17" s="48">
        <v>17798</v>
      </c>
      <c r="K17" s="48">
        <v>17798</v>
      </c>
      <c r="L17" s="48">
        <v>17798</v>
      </c>
      <c r="M17" s="48">
        <v>17798</v>
      </c>
      <c r="N17" s="39">
        <f t="shared" si="2"/>
        <v>213576</v>
      </c>
    </row>
    <row r="18" spans="1:14" ht="25.5">
      <c r="A18" s="24" t="s">
        <v>534</v>
      </c>
      <c r="B18" s="48">
        <v>23747</v>
      </c>
      <c r="C18" s="48"/>
      <c r="D18" s="48"/>
      <c r="E18" s="48"/>
      <c r="F18" s="48"/>
      <c r="G18" s="48">
        <v>23747</v>
      </c>
      <c r="H18" s="48"/>
      <c r="I18" s="48"/>
      <c r="J18" s="48">
        <v>23747</v>
      </c>
      <c r="K18" s="48"/>
      <c r="L18" s="48"/>
      <c r="M18" s="48">
        <v>23749</v>
      </c>
      <c r="N18" s="39">
        <f>SUM(B18:M18)</f>
        <v>94990</v>
      </c>
    </row>
    <row r="19" spans="1:14" ht="38.25">
      <c r="A19" s="24" t="s">
        <v>535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39">
        <f t="shared" si="2"/>
        <v>0</v>
      </c>
    </row>
    <row r="20" spans="1:14" ht="25.5">
      <c r="A20" s="24" t="s">
        <v>536</v>
      </c>
      <c r="B20" s="48">
        <v>11247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>
        <v>12000</v>
      </c>
      <c r="N20" s="39">
        <f>SUM(B20:M20)</f>
        <v>23247</v>
      </c>
    </row>
    <row r="21" spans="1:14" ht="25.5">
      <c r="A21" s="121" t="s">
        <v>537</v>
      </c>
      <c r="B21" s="118">
        <f>B14+B16+B17+B18+B19+B20</f>
        <v>128778</v>
      </c>
      <c r="C21" s="118">
        <f aca="true" t="shared" si="3" ref="C21:M21">C14+C16+C17+C18+C19+C20</f>
        <v>93784</v>
      </c>
      <c r="D21" s="118">
        <f t="shared" si="3"/>
        <v>93784</v>
      </c>
      <c r="E21" s="118">
        <f t="shared" si="3"/>
        <v>93784</v>
      </c>
      <c r="F21" s="118">
        <f t="shared" si="3"/>
        <v>93784</v>
      </c>
      <c r="G21" s="118">
        <f t="shared" si="3"/>
        <v>117531</v>
      </c>
      <c r="H21" s="118">
        <f t="shared" si="3"/>
        <v>93784</v>
      </c>
      <c r="I21" s="118">
        <f t="shared" si="3"/>
        <v>93784</v>
      </c>
      <c r="J21" s="118">
        <f t="shared" si="3"/>
        <v>117531</v>
      </c>
      <c r="K21" s="118">
        <f t="shared" si="3"/>
        <v>93784</v>
      </c>
      <c r="L21" s="118">
        <f t="shared" si="3"/>
        <v>93784</v>
      </c>
      <c r="M21" s="118">
        <f t="shared" si="3"/>
        <v>129542</v>
      </c>
      <c r="N21" s="118">
        <f>N14+N16+N17+N18+N19+N20</f>
        <v>1243654</v>
      </c>
    </row>
    <row r="22" spans="1:14" ht="38.25">
      <c r="A22" s="277" t="s">
        <v>538</v>
      </c>
      <c r="B22" s="48">
        <f aca="true" t="shared" si="4" ref="B22:M22">B12-B21</f>
        <v>1222424</v>
      </c>
      <c r="C22" s="48">
        <f t="shared" si="4"/>
        <v>1082</v>
      </c>
      <c r="D22" s="48">
        <f t="shared" si="4"/>
        <v>-15608</v>
      </c>
      <c r="E22" s="48">
        <f t="shared" si="4"/>
        <v>-26545</v>
      </c>
      <c r="F22" s="48">
        <f t="shared" si="4"/>
        <v>-26545</v>
      </c>
      <c r="G22" s="48">
        <f t="shared" si="4"/>
        <v>-50292</v>
      </c>
      <c r="H22" s="48">
        <f t="shared" si="4"/>
        <v>-21441</v>
      </c>
      <c r="I22" s="48">
        <f t="shared" si="4"/>
        <v>-26532</v>
      </c>
      <c r="J22" s="48">
        <f t="shared" si="4"/>
        <v>-20310</v>
      </c>
      <c r="K22" s="48">
        <f t="shared" si="4"/>
        <v>-13499</v>
      </c>
      <c r="L22" s="48">
        <f t="shared" si="4"/>
        <v>-15594</v>
      </c>
      <c r="M22" s="48">
        <f t="shared" si="4"/>
        <v>-24029</v>
      </c>
      <c r="N22" s="39"/>
    </row>
  </sheetData>
  <sheetProtection/>
  <mergeCells count="2">
    <mergeCell ref="A1:N1"/>
    <mergeCell ref="A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&amp;L14. melléklet az 7/2020. (VII.10.) rendelethez, ezer Ft&amp;R16. melléklet a .../2020. (...) önk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H47"/>
  <sheetViews>
    <sheetView view="pageLayout" zoomScaleNormal="115" workbookViewId="0" topLeftCell="A1">
      <selection activeCell="A12" sqref="A12"/>
    </sheetView>
  </sheetViews>
  <sheetFormatPr defaultColWidth="9.140625" defaultRowHeight="12.75"/>
  <cols>
    <col min="1" max="1" width="58.00390625" style="0" customWidth="1"/>
    <col min="3" max="5" width="11.8515625" style="0" customWidth="1"/>
  </cols>
  <sheetData>
    <row r="1" spans="1:6" ht="15.75">
      <c r="A1" s="545" t="s">
        <v>463</v>
      </c>
      <c r="B1" s="545"/>
      <c r="C1" s="545"/>
      <c r="D1" s="545"/>
      <c r="E1" s="545"/>
      <c r="F1" s="545"/>
    </row>
    <row r="2" spans="1:6" ht="15.75">
      <c r="A2" s="545" t="s">
        <v>702</v>
      </c>
      <c r="B2" s="545"/>
      <c r="C2" s="545"/>
      <c r="D2" s="545"/>
      <c r="E2" s="545"/>
      <c r="F2" s="545"/>
    </row>
    <row r="3" spans="1:6" ht="12.75">
      <c r="A3" s="546" t="s">
        <v>226</v>
      </c>
      <c r="B3" s="546"/>
      <c r="C3" s="546"/>
      <c r="D3" s="546"/>
      <c r="E3" s="546"/>
      <c r="F3" s="546"/>
    </row>
    <row r="4" spans="1:6" ht="12.75">
      <c r="A4" s="244" t="s">
        <v>93</v>
      </c>
      <c r="B4" s="245" t="s">
        <v>134</v>
      </c>
      <c r="C4" s="417">
        <v>2019</v>
      </c>
      <c r="D4" s="418">
        <v>2020</v>
      </c>
      <c r="E4" s="419">
        <v>2021</v>
      </c>
      <c r="F4" s="420">
        <v>2022</v>
      </c>
    </row>
    <row r="5" spans="1:6" ht="12.75">
      <c r="A5" s="244">
        <v>1</v>
      </c>
      <c r="B5" s="246">
        <v>2</v>
      </c>
      <c r="C5" s="244">
        <v>3</v>
      </c>
      <c r="D5" s="247">
        <v>4</v>
      </c>
      <c r="E5" s="247">
        <v>5</v>
      </c>
      <c r="F5" s="421">
        <v>6</v>
      </c>
    </row>
    <row r="6" spans="1:6" ht="12.75">
      <c r="A6" s="547" t="s">
        <v>464</v>
      </c>
      <c r="B6" s="548"/>
      <c r="C6" s="548"/>
      <c r="D6" s="548"/>
      <c r="E6" s="548"/>
      <c r="F6" s="548"/>
    </row>
    <row r="7" spans="1:6" ht="12.75">
      <c r="A7" s="249" t="s">
        <v>34</v>
      </c>
      <c r="B7" s="250">
        <v>1</v>
      </c>
      <c r="C7" s="251">
        <v>511739</v>
      </c>
      <c r="D7" s="252">
        <f aca="true" t="shared" si="0" ref="D7:F12">C7*1.05</f>
        <v>537325.9500000001</v>
      </c>
      <c r="E7" s="252">
        <f t="shared" si="0"/>
        <v>564192.2475</v>
      </c>
      <c r="F7" s="252">
        <f t="shared" si="0"/>
        <v>592401.8598750001</v>
      </c>
    </row>
    <row r="8" spans="1:6" ht="12.75">
      <c r="A8" s="249" t="s">
        <v>40</v>
      </c>
      <c r="B8" s="250">
        <v>2</v>
      </c>
      <c r="C8" s="251">
        <v>205155</v>
      </c>
      <c r="D8" s="252">
        <v>192000</v>
      </c>
      <c r="E8" s="252">
        <f t="shared" si="0"/>
        <v>201600</v>
      </c>
      <c r="F8" s="252">
        <f t="shared" si="0"/>
        <v>211680</v>
      </c>
    </row>
    <row r="9" spans="1:6" ht="12.75">
      <c r="A9" s="249" t="s">
        <v>42</v>
      </c>
      <c r="B9" s="250">
        <v>3</v>
      </c>
      <c r="C9" s="251">
        <v>65258</v>
      </c>
      <c r="D9" s="252">
        <f t="shared" si="0"/>
        <v>68520.90000000001</v>
      </c>
      <c r="E9" s="252">
        <f t="shared" si="0"/>
        <v>71946.945</v>
      </c>
      <c r="F9" s="252">
        <f t="shared" si="0"/>
        <v>75544.29225000001</v>
      </c>
    </row>
    <row r="10" spans="1:6" ht="12.75">
      <c r="A10" s="249" t="s">
        <v>752</v>
      </c>
      <c r="B10" s="250">
        <v>4</v>
      </c>
      <c r="C10" s="251">
        <v>93</v>
      </c>
      <c r="D10" s="252">
        <f t="shared" si="0"/>
        <v>97.65</v>
      </c>
      <c r="E10" s="252">
        <f t="shared" si="0"/>
        <v>102.53250000000001</v>
      </c>
      <c r="F10" s="252">
        <f t="shared" si="0"/>
        <v>107.65912500000002</v>
      </c>
    </row>
    <row r="11" spans="1:6" ht="25.5">
      <c r="A11" s="249" t="s">
        <v>465</v>
      </c>
      <c r="B11" s="250">
        <v>5</v>
      </c>
      <c r="C11" s="251">
        <v>1111137</v>
      </c>
      <c r="D11" s="252">
        <v>100000</v>
      </c>
      <c r="E11" s="252">
        <f t="shared" si="0"/>
        <v>105000</v>
      </c>
      <c r="F11" s="252">
        <f t="shared" si="0"/>
        <v>110250</v>
      </c>
    </row>
    <row r="12" spans="1:6" ht="12.75">
      <c r="A12" s="249" t="s">
        <v>466</v>
      </c>
      <c r="B12" s="250"/>
      <c r="C12" s="251">
        <v>12053</v>
      </c>
      <c r="D12" s="252">
        <f t="shared" si="0"/>
        <v>12655.65</v>
      </c>
      <c r="E12" s="252">
        <f t="shared" si="0"/>
        <v>13288.4325</v>
      </c>
      <c r="F12" s="252">
        <f t="shared" si="0"/>
        <v>13952.854125000002</v>
      </c>
    </row>
    <row r="13" spans="1:6" ht="12.75">
      <c r="A13" s="253" t="s">
        <v>467</v>
      </c>
      <c r="B13" s="254">
        <v>6</v>
      </c>
      <c r="C13" s="255">
        <f>SUM(C7:C12)</f>
        <v>1905435</v>
      </c>
      <c r="D13" s="256">
        <f>SUM(D7:D12)</f>
        <v>910600.1500000001</v>
      </c>
      <c r="E13" s="257">
        <f>SUM(E7:E12)</f>
        <v>956130.1575000001</v>
      </c>
      <c r="F13" s="257">
        <f>SUM(F7:F12)</f>
        <v>1003936.6653750001</v>
      </c>
    </row>
    <row r="14" spans="1:6" ht="12.75">
      <c r="A14" s="249" t="s">
        <v>3</v>
      </c>
      <c r="B14" s="250">
        <v>7</v>
      </c>
      <c r="C14" s="251">
        <v>241323</v>
      </c>
      <c r="D14" s="252">
        <f>C14*1.0505</f>
        <v>253509.8115</v>
      </c>
      <c r="E14" s="252">
        <f>D14*1.0505</f>
        <v>266312.05698075</v>
      </c>
      <c r="F14" s="252">
        <f>E14*1.0505</f>
        <v>279760.8158582779</v>
      </c>
    </row>
    <row r="15" spans="1:6" ht="12.75">
      <c r="A15" s="249" t="s">
        <v>71</v>
      </c>
      <c r="B15" s="250">
        <v>8</v>
      </c>
      <c r="C15" s="251">
        <v>39610</v>
      </c>
      <c r="D15" s="252">
        <f aca="true" t="shared" si="1" ref="D15:F22">C15*1.0505</f>
        <v>41610.305</v>
      </c>
      <c r="E15" s="252">
        <f t="shared" si="1"/>
        <v>43711.6254025</v>
      </c>
      <c r="F15" s="252">
        <f t="shared" si="1"/>
        <v>45919.06248532625</v>
      </c>
    </row>
    <row r="16" spans="1:6" ht="12.75">
      <c r="A16" s="249" t="s">
        <v>0</v>
      </c>
      <c r="B16" s="250">
        <v>9</v>
      </c>
      <c r="C16" s="251">
        <v>323369</v>
      </c>
      <c r="D16" s="252">
        <f t="shared" si="1"/>
        <v>339699.1345</v>
      </c>
      <c r="E16" s="252">
        <f t="shared" si="1"/>
        <v>356853.94079225</v>
      </c>
      <c r="F16" s="252">
        <f t="shared" si="1"/>
        <v>374875.0648022586</v>
      </c>
    </row>
    <row r="17" spans="1:6" ht="12.75">
      <c r="A17" s="249" t="s">
        <v>79</v>
      </c>
      <c r="B17" s="250">
        <v>10</v>
      </c>
      <c r="C17" s="251">
        <v>12477</v>
      </c>
      <c r="D17" s="252">
        <f t="shared" si="1"/>
        <v>13107.0885</v>
      </c>
      <c r="E17" s="252">
        <f t="shared" si="1"/>
        <v>13768.99646925</v>
      </c>
      <c r="F17" s="252">
        <f t="shared" si="1"/>
        <v>14464.330790947124</v>
      </c>
    </row>
    <row r="18" spans="1:6" ht="12.75">
      <c r="A18" s="249" t="s">
        <v>80</v>
      </c>
      <c r="B18" s="250">
        <v>11</v>
      </c>
      <c r="C18" s="251">
        <v>294298</v>
      </c>
      <c r="D18" s="252">
        <f t="shared" si="1"/>
        <v>309160.049</v>
      </c>
      <c r="E18" s="252">
        <f t="shared" si="1"/>
        <v>324772.6314745</v>
      </c>
      <c r="F18" s="252">
        <f t="shared" si="1"/>
        <v>341173.64936396223</v>
      </c>
    </row>
    <row r="19" spans="1:6" ht="25.5">
      <c r="A19" s="249" t="s">
        <v>81</v>
      </c>
      <c r="B19" s="250">
        <v>12</v>
      </c>
      <c r="C19" s="251">
        <v>151550</v>
      </c>
      <c r="D19" s="252">
        <f t="shared" si="1"/>
        <v>159203.275</v>
      </c>
      <c r="E19" s="252">
        <f t="shared" si="1"/>
        <v>167243.0403875</v>
      </c>
      <c r="F19" s="252">
        <f t="shared" si="1"/>
        <v>175688.81392706872</v>
      </c>
    </row>
    <row r="20" spans="1:8" ht="12.75">
      <c r="A20" s="249" t="s">
        <v>83</v>
      </c>
      <c r="B20" s="250">
        <v>13</v>
      </c>
      <c r="C20" s="251">
        <v>138948</v>
      </c>
      <c r="D20" s="252">
        <f t="shared" si="1"/>
        <v>145964.874</v>
      </c>
      <c r="E20" s="252">
        <f t="shared" si="1"/>
        <v>153336.100137</v>
      </c>
      <c r="F20" s="252">
        <f t="shared" si="1"/>
        <v>161079.5731939185</v>
      </c>
      <c r="H20" s="296"/>
    </row>
    <row r="21" spans="1:6" ht="12.75">
      <c r="A21" s="249" t="s">
        <v>468</v>
      </c>
      <c r="B21" s="250">
        <v>14</v>
      </c>
      <c r="C21" s="251">
        <v>3800</v>
      </c>
      <c r="D21" s="252">
        <v>0</v>
      </c>
      <c r="E21" s="252">
        <f t="shared" si="1"/>
        <v>0</v>
      </c>
      <c r="F21" s="252">
        <f t="shared" si="1"/>
        <v>0</v>
      </c>
    </row>
    <row r="22" spans="1:6" ht="12.75">
      <c r="A22" s="249" t="s">
        <v>469</v>
      </c>
      <c r="B22" s="250"/>
      <c r="C22" s="251">
        <v>11247</v>
      </c>
      <c r="D22" s="252">
        <f t="shared" si="1"/>
        <v>11814.9735</v>
      </c>
      <c r="E22" s="252">
        <f t="shared" si="1"/>
        <v>12411.62966175</v>
      </c>
      <c r="F22" s="252">
        <f t="shared" si="1"/>
        <v>13038.416959668373</v>
      </c>
    </row>
    <row r="23" spans="1:6" ht="12.75">
      <c r="A23" s="253" t="s">
        <v>470</v>
      </c>
      <c r="B23" s="254">
        <v>15</v>
      </c>
      <c r="C23" s="255">
        <f>C14+C15+C16+C17+C18</f>
        <v>911077</v>
      </c>
      <c r="D23" s="255">
        <f>D14+D15+D16+D17+D18</f>
        <v>957086.3884999999</v>
      </c>
      <c r="E23" s="257">
        <f>SUM(E14:E18)</f>
        <v>1005419.25111925</v>
      </c>
      <c r="F23" s="257">
        <f>SUM(F14:F18)</f>
        <v>1056192.923300772</v>
      </c>
    </row>
    <row r="24" spans="1:6" ht="12.75">
      <c r="A24" s="547" t="s">
        <v>471</v>
      </c>
      <c r="B24" s="548"/>
      <c r="C24" s="548"/>
      <c r="D24" s="548"/>
      <c r="E24" s="548"/>
      <c r="F24" s="548"/>
    </row>
    <row r="25" spans="1:6" ht="12.75">
      <c r="A25" s="249" t="s">
        <v>35</v>
      </c>
      <c r="B25" s="258" t="s">
        <v>260</v>
      </c>
      <c r="C25" s="259">
        <v>24738</v>
      </c>
      <c r="D25" s="248">
        <v>5000</v>
      </c>
      <c r="E25" s="248">
        <f aca="true" t="shared" si="2" ref="D25:F29">D25*1.05</f>
        <v>5250</v>
      </c>
      <c r="F25" s="248">
        <f t="shared" si="2"/>
        <v>5512.5</v>
      </c>
    </row>
    <row r="26" spans="1:6" ht="12.75">
      <c r="A26" s="249" t="s">
        <v>472</v>
      </c>
      <c r="B26" s="258" t="s">
        <v>375</v>
      </c>
      <c r="C26" s="260">
        <v>6518</v>
      </c>
      <c r="D26" s="248">
        <v>16844</v>
      </c>
      <c r="E26" s="248">
        <f t="shared" si="2"/>
        <v>17686.2</v>
      </c>
      <c r="F26" s="248">
        <f t="shared" si="2"/>
        <v>18570.510000000002</v>
      </c>
    </row>
    <row r="27" spans="1:6" ht="12.75">
      <c r="A27" s="249" t="s">
        <v>52</v>
      </c>
      <c r="B27" s="258" t="s">
        <v>395</v>
      </c>
      <c r="C27" s="260">
        <v>21874</v>
      </c>
      <c r="D27" s="248">
        <v>12016</v>
      </c>
      <c r="E27" s="248">
        <v>10000</v>
      </c>
      <c r="F27" s="248">
        <v>10000</v>
      </c>
    </row>
    <row r="28" spans="1:6" ht="12.75">
      <c r="A28" s="249" t="s">
        <v>58</v>
      </c>
      <c r="B28" s="258" t="s">
        <v>397</v>
      </c>
      <c r="C28" s="260">
        <v>172826</v>
      </c>
      <c r="D28" s="248">
        <v>883112</v>
      </c>
      <c r="E28" s="248">
        <v>100000</v>
      </c>
      <c r="F28" s="248">
        <v>100000</v>
      </c>
    </row>
    <row r="29" spans="1:6" ht="12.75">
      <c r="A29" s="249" t="s">
        <v>473</v>
      </c>
      <c r="B29" s="258"/>
      <c r="C29" s="260"/>
      <c r="D29" s="248">
        <f t="shared" si="2"/>
        <v>0</v>
      </c>
      <c r="E29" s="248">
        <f t="shared" si="2"/>
        <v>0</v>
      </c>
      <c r="F29" s="248">
        <f t="shared" si="2"/>
        <v>0</v>
      </c>
    </row>
    <row r="30" spans="1:6" ht="12.75">
      <c r="A30" s="249" t="s">
        <v>623</v>
      </c>
      <c r="B30" s="258"/>
      <c r="C30" s="260">
        <v>95374</v>
      </c>
      <c r="D30" s="248">
        <v>24626</v>
      </c>
      <c r="E30" s="248">
        <v>0</v>
      </c>
      <c r="F30" s="248"/>
    </row>
    <row r="31" spans="1:6" ht="12.75">
      <c r="A31" s="422" t="s">
        <v>474</v>
      </c>
      <c r="B31" s="423" t="s">
        <v>475</v>
      </c>
      <c r="C31" s="424">
        <f>SUM(C25:C30)</f>
        <v>321330</v>
      </c>
      <c r="D31" s="424">
        <f>SUM(D25:D30)</f>
        <v>941598</v>
      </c>
      <c r="E31" s="424">
        <f>SUM(E25:E30)</f>
        <v>132936.2</v>
      </c>
      <c r="F31" s="424">
        <f>SUM(F25:F30)</f>
        <v>134083.01</v>
      </c>
    </row>
    <row r="32" spans="1:6" ht="12.75">
      <c r="A32" s="249" t="s">
        <v>476</v>
      </c>
      <c r="B32" s="258" t="s">
        <v>262</v>
      </c>
      <c r="C32" s="260">
        <v>94990</v>
      </c>
      <c r="D32" s="248">
        <v>800000</v>
      </c>
      <c r="E32" s="248">
        <v>20000</v>
      </c>
      <c r="F32" s="248">
        <f aca="true" t="shared" si="3" ref="D32:F36">E32*1.05</f>
        <v>21000</v>
      </c>
    </row>
    <row r="33" spans="1:6" ht="12.75">
      <c r="A33" s="249" t="s">
        <v>477</v>
      </c>
      <c r="B33" s="258" t="s">
        <v>400</v>
      </c>
      <c r="C33" s="260">
        <v>213576</v>
      </c>
      <c r="D33" s="248">
        <v>83112</v>
      </c>
      <c r="E33" s="248">
        <v>51647</v>
      </c>
      <c r="F33" s="248">
        <v>48827</v>
      </c>
    </row>
    <row r="34" spans="1:6" ht="12.75">
      <c r="A34" s="249" t="s">
        <v>88</v>
      </c>
      <c r="B34" s="258" t="s">
        <v>478</v>
      </c>
      <c r="C34" s="260"/>
      <c r="D34" s="248">
        <f t="shared" si="3"/>
        <v>0</v>
      </c>
      <c r="E34" s="248">
        <f t="shared" si="3"/>
        <v>0</v>
      </c>
      <c r="F34" s="248">
        <f t="shared" si="3"/>
        <v>0</v>
      </c>
    </row>
    <row r="35" spans="1:6" ht="25.5">
      <c r="A35" s="249" t="s">
        <v>479</v>
      </c>
      <c r="B35" s="258" t="s">
        <v>402</v>
      </c>
      <c r="C35" s="260"/>
      <c r="D35" s="248">
        <f t="shared" si="3"/>
        <v>0</v>
      </c>
      <c r="E35" s="248">
        <f t="shared" si="3"/>
        <v>0</v>
      </c>
      <c r="F35" s="248">
        <f t="shared" si="3"/>
        <v>0</v>
      </c>
    </row>
    <row r="36" spans="1:6" ht="25.5">
      <c r="A36" s="249" t="s">
        <v>89</v>
      </c>
      <c r="B36" s="258" t="s">
        <v>404</v>
      </c>
      <c r="C36" s="260"/>
      <c r="D36" s="248">
        <f t="shared" si="3"/>
        <v>0</v>
      </c>
      <c r="E36" s="248">
        <f t="shared" si="3"/>
        <v>0</v>
      </c>
      <c r="F36" s="248">
        <f t="shared" si="3"/>
        <v>0</v>
      </c>
    </row>
    <row r="37" spans="1:6" ht="12.75">
      <c r="A37" s="249"/>
      <c r="B37" s="258" t="s">
        <v>406</v>
      </c>
      <c r="C37" s="260"/>
      <c r="D37" s="248"/>
      <c r="E37" s="248"/>
      <c r="F37" s="248"/>
    </row>
    <row r="38" spans="1:6" ht="12.75">
      <c r="A38" s="249" t="s">
        <v>480</v>
      </c>
      <c r="B38" s="258" t="s">
        <v>481</v>
      </c>
      <c r="C38" s="260">
        <v>12000</v>
      </c>
      <c r="D38" s="248">
        <v>12000</v>
      </c>
      <c r="E38" s="248">
        <v>12000</v>
      </c>
      <c r="F38" s="248">
        <v>12000</v>
      </c>
    </row>
    <row r="39" spans="1:6" ht="12.75">
      <c r="A39" s="249" t="s">
        <v>482</v>
      </c>
      <c r="B39" s="258" t="s">
        <v>264</v>
      </c>
      <c r="C39" s="260">
        <v>764</v>
      </c>
      <c r="D39" s="248">
        <f>C39*1.0505</f>
        <v>802.582</v>
      </c>
      <c r="E39" s="248">
        <f>D39*1.0505</f>
        <v>843.112391</v>
      </c>
      <c r="F39" s="248">
        <f>E39*1.0505</f>
        <v>885.6895667455</v>
      </c>
    </row>
    <row r="40" spans="1:6" ht="12.75">
      <c r="A40" s="249" t="s">
        <v>473</v>
      </c>
      <c r="B40" s="258" t="s">
        <v>266</v>
      </c>
      <c r="C40" s="260"/>
      <c r="D40" s="248">
        <f>C40*1.05</f>
        <v>0</v>
      </c>
      <c r="E40" s="248">
        <f>D40*1.05</f>
        <v>0</v>
      </c>
      <c r="F40" s="248">
        <f>E40*1.05</f>
        <v>0</v>
      </c>
    </row>
    <row r="41" spans="1:6" ht="12.75">
      <c r="A41" s="422" t="s">
        <v>483</v>
      </c>
      <c r="B41" s="423" t="s">
        <v>484</v>
      </c>
      <c r="C41" s="424">
        <f>C32+C33+C34+C38+C39+C40+C37</f>
        <v>321330</v>
      </c>
      <c r="D41" s="424">
        <f>D32+D33+D34+D38+D40+D37</f>
        <v>895112</v>
      </c>
      <c r="E41" s="424">
        <f>E32+E33+E34+E38+E40+E37</f>
        <v>83647</v>
      </c>
      <c r="F41" s="424">
        <f>F32+F33+F34+F38+F40+F37</f>
        <v>81827</v>
      </c>
    </row>
    <row r="42" spans="1:6" s="3" customFormat="1" ht="12.75">
      <c r="A42" s="425" t="s">
        <v>485</v>
      </c>
      <c r="B42" s="426" t="s">
        <v>486</v>
      </c>
      <c r="C42" s="427">
        <f>C13+C31</f>
        <v>2226765</v>
      </c>
      <c r="D42" s="427">
        <f>D13+D31</f>
        <v>1852198.1500000001</v>
      </c>
      <c r="E42" s="427">
        <f>E13+E31</f>
        <v>1089066.3575000002</v>
      </c>
      <c r="F42" s="427">
        <f>F13+F31</f>
        <v>1138019.675375</v>
      </c>
    </row>
    <row r="43" spans="1:6" s="3" customFormat="1" ht="12.75">
      <c r="A43" s="425" t="s">
        <v>487</v>
      </c>
      <c r="B43" s="426" t="s">
        <v>268</v>
      </c>
      <c r="C43" s="427">
        <f>C23+C41+C22</f>
        <v>1243654</v>
      </c>
      <c r="D43" s="427">
        <f>D23+D41</f>
        <v>1852198.3885</v>
      </c>
      <c r="E43" s="427">
        <f>E23+E41</f>
        <v>1089066.25111925</v>
      </c>
      <c r="F43" s="427">
        <f>F23+F41</f>
        <v>1138019.923300772</v>
      </c>
    </row>
    <row r="47" ht="12.75">
      <c r="C47" s="4"/>
    </row>
  </sheetData>
  <sheetProtection/>
  <mergeCells count="5">
    <mergeCell ref="A1:F1"/>
    <mergeCell ref="A2:F2"/>
    <mergeCell ref="A3:F3"/>
    <mergeCell ref="A6:F6"/>
    <mergeCell ref="A24:F24"/>
  </mergeCells>
  <printOptions/>
  <pageMargins left="0.7" right="0.7" top="0.75" bottom="0.75" header="0.3" footer="0.3"/>
  <pageSetup horizontalDpi="600" verticalDpi="600" orientation="portrait" paperSize="9" scale="79" r:id="rId1"/>
  <headerFooter>
    <oddHeader>&amp;L15. melléklet a 7/2020. (VII.10.)  önk. rendelethez, ezer Ft&amp;R17. melléklet a .../2020. (...) önk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6" sqref="B16"/>
    </sheetView>
  </sheetViews>
  <sheetFormatPr defaultColWidth="8.8515625" defaultRowHeight="12.75"/>
  <cols>
    <col min="1" max="16384" width="8.8515625" style="170" customWidth="1"/>
  </cols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Document" dvAspect="DVASPECT_ICON" shapeId="15827970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E77"/>
  <sheetViews>
    <sheetView view="pageLayout" workbookViewId="0" topLeftCell="A1">
      <selection activeCell="B11" sqref="B11"/>
    </sheetView>
  </sheetViews>
  <sheetFormatPr defaultColWidth="9.140625" defaultRowHeight="12.75"/>
  <cols>
    <col min="1" max="1" width="8.140625" style="0" customWidth="1"/>
    <col min="2" max="2" width="41.00390625" style="0" customWidth="1"/>
    <col min="3" max="3" width="24.7109375" style="0" customWidth="1"/>
    <col min="4" max="4" width="18.421875" style="0" customWidth="1"/>
    <col min="5" max="5" width="24.7109375" style="0" customWidth="1"/>
  </cols>
  <sheetData>
    <row r="1" spans="1:5" ht="12.75" customHeight="1">
      <c r="A1" s="549" t="s">
        <v>239</v>
      </c>
      <c r="B1" s="550"/>
      <c r="C1" s="550"/>
      <c r="D1" s="550"/>
      <c r="E1" s="551"/>
    </row>
    <row r="2" spans="1:5" ht="30">
      <c r="A2" s="230" t="s">
        <v>240</v>
      </c>
      <c r="B2" s="230" t="s">
        <v>93</v>
      </c>
      <c r="C2" s="230" t="s">
        <v>241</v>
      </c>
      <c r="D2" s="230" t="s">
        <v>242</v>
      </c>
      <c r="E2" s="230" t="s">
        <v>243</v>
      </c>
    </row>
    <row r="3" spans="1:5" ht="15">
      <c r="A3" s="230">
        <v>1</v>
      </c>
      <c r="B3" s="230">
        <v>2</v>
      </c>
      <c r="C3" s="230">
        <v>3</v>
      </c>
      <c r="D3" s="230">
        <v>4</v>
      </c>
      <c r="E3" s="230">
        <v>5</v>
      </c>
    </row>
    <row r="4" spans="1:5" ht="12.75">
      <c r="A4" s="403" t="s">
        <v>244</v>
      </c>
      <c r="B4" s="404" t="s">
        <v>245</v>
      </c>
      <c r="C4" s="405">
        <v>633416</v>
      </c>
      <c r="D4" s="405">
        <v>0</v>
      </c>
      <c r="E4" s="405">
        <v>116021</v>
      </c>
    </row>
    <row r="5" spans="1:5" ht="12.75">
      <c r="A5" s="406" t="s">
        <v>246</v>
      </c>
      <c r="B5" s="407" t="s">
        <v>247</v>
      </c>
      <c r="C5" s="408">
        <v>633416</v>
      </c>
      <c r="D5" s="408">
        <v>0</v>
      </c>
      <c r="E5" s="408">
        <v>116021</v>
      </c>
    </row>
    <row r="6" spans="1:5" ht="25.5">
      <c r="A6" s="403" t="s">
        <v>248</v>
      </c>
      <c r="B6" s="404" t="s">
        <v>249</v>
      </c>
      <c r="C6" s="405">
        <v>6375081391</v>
      </c>
      <c r="D6" s="405">
        <v>0</v>
      </c>
      <c r="E6" s="405">
        <v>6432899626</v>
      </c>
    </row>
    <row r="7" spans="1:5" ht="25.5">
      <c r="A7" s="403" t="s">
        <v>250</v>
      </c>
      <c r="B7" s="404" t="s">
        <v>251</v>
      </c>
      <c r="C7" s="405">
        <v>263693649</v>
      </c>
      <c r="D7" s="405">
        <v>0</v>
      </c>
      <c r="E7" s="405">
        <v>225959313</v>
      </c>
    </row>
    <row r="8" spans="1:5" ht="12.75">
      <c r="A8" s="403" t="s">
        <v>252</v>
      </c>
      <c r="B8" s="404" t="s">
        <v>253</v>
      </c>
      <c r="C8" s="405">
        <v>78323967</v>
      </c>
      <c r="D8" s="405">
        <v>0</v>
      </c>
      <c r="E8" s="405">
        <v>47801791</v>
      </c>
    </row>
    <row r="9" spans="1:5" ht="12.75">
      <c r="A9" s="406" t="s">
        <v>254</v>
      </c>
      <c r="B9" s="407" t="s">
        <v>255</v>
      </c>
      <c r="C9" s="408">
        <v>6717099007</v>
      </c>
      <c r="D9" s="408">
        <v>0</v>
      </c>
      <c r="E9" s="408">
        <v>6706660730</v>
      </c>
    </row>
    <row r="10" spans="1:5" ht="25.5">
      <c r="A10" s="403" t="s">
        <v>256</v>
      </c>
      <c r="B10" s="404" t="s">
        <v>257</v>
      </c>
      <c r="C10" s="405">
        <v>29899971</v>
      </c>
      <c r="D10" s="405">
        <v>0</v>
      </c>
      <c r="E10" s="405">
        <v>22144615</v>
      </c>
    </row>
    <row r="11" spans="1:5" ht="25.5">
      <c r="A11" s="403" t="s">
        <v>258</v>
      </c>
      <c r="B11" s="404" t="s">
        <v>259</v>
      </c>
      <c r="C11" s="405">
        <v>20453135</v>
      </c>
      <c r="D11" s="405">
        <v>0</v>
      </c>
      <c r="E11" s="405">
        <v>13000000</v>
      </c>
    </row>
    <row r="12" spans="1:5" ht="12.75">
      <c r="A12" s="403" t="s">
        <v>260</v>
      </c>
      <c r="B12" s="404" t="s">
        <v>261</v>
      </c>
      <c r="C12" s="405">
        <v>9446836</v>
      </c>
      <c r="D12" s="405">
        <v>0</v>
      </c>
      <c r="E12" s="405">
        <v>9144615</v>
      </c>
    </row>
    <row r="13" spans="1:5" ht="25.5">
      <c r="A13" s="406" t="s">
        <v>262</v>
      </c>
      <c r="B13" s="407" t="s">
        <v>263</v>
      </c>
      <c r="C13" s="408">
        <v>29899971</v>
      </c>
      <c r="D13" s="408">
        <v>0</v>
      </c>
      <c r="E13" s="408">
        <v>22144615</v>
      </c>
    </row>
    <row r="14" spans="1:5" ht="38.25">
      <c r="A14" s="406" t="s">
        <v>264</v>
      </c>
      <c r="B14" s="407" t="s">
        <v>265</v>
      </c>
      <c r="C14" s="408">
        <v>6747632394</v>
      </c>
      <c r="D14" s="408">
        <v>0</v>
      </c>
      <c r="E14" s="408">
        <v>6728921366</v>
      </c>
    </row>
    <row r="15" spans="1:5" ht="12.75">
      <c r="A15" s="403" t="s">
        <v>266</v>
      </c>
      <c r="B15" s="404" t="s">
        <v>267</v>
      </c>
      <c r="C15" s="405">
        <v>3683686</v>
      </c>
      <c r="D15" s="405">
        <v>0</v>
      </c>
      <c r="E15" s="405">
        <v>489263</v>
      </c>
    </row>
    <row r="16" spans="1:5" ht="12.75">
      <c r="A16" s="406" t="s">
        <v>269</v>
      </c>
      <c r="B16" s="407" t="s">
        <v>270</v>
      </c>
      <c r="C16" s="408">
        <v>3683686</v>
      </c>
      <c r="D16" s="408">
        <v>0</v>
      </c>
      <c r="E16" s="408">
        <v>489263</v>
      </c>
    </row>
    <row r="17" spans="1:5" ht="25.5">
      <c r="A17" s="406" t="s">
        <v>271</v>
      </c>
      <c r="B17" s="407" t="s">
        <v>272</v>
      </c>
      <c r="C17" s="408">
        <v>3683686</v>
      </c>
      <c r="D17" s="408">
        <v>0</v>
      </c>
      <c r="E17" s="408">
        <v>489263</v>
      </c>
    </row>
    <row r="18" spans="1:5" ht="12.75">
      <c r="A18" s="403" t="s">
        <v>273</v>
      </c>
      <c r="B18" s="404" t="s">
        <v>274</v>
      </c>
      <c r="C18" s="405">
        <v>514595</v>
      </c>
      <c r="D18" s="405">
        <v>0</v>
      </c>
      <c r="E18" s="405">
        <v>1274220</v>
      </c>
    </row>
    <row r="19" spans="1:5" ht="25.5">
      <c r="A19" s="406" t="s">
        <v>275</v>
      </c>
      <c r="B19" s="407" t="s">
        <v>276</v>
      </c>
      <c r="C19" s="408">
        <v>514595</v>
      </c>
      <c r="D19" s="408">
        <v>0</v>
      </c>
      <c r="E19" s="408">
        <v>1274220</v>
      </c>
    </row>
    <row r="20" spans="1:5" ht="12.75">
      <c r="A20" s="403" t="s">
        <v>277</v>
      </c>
      <c r="B20" s="404" t="s">
        <v>278</v>
      </c>
      <c r="C20" s="405">
        <v>219656099</v>
      </c>
      <c r="D20" s="405">
        <v>0</v>
      </c>
      <c r="E20" s="405">
        <v>190072328</v>
      </c>
    </row>
    <row r="21" spans="1:5" ht="12.75">
      <c r="A21" s="403" t="s">
        <v>548</v>
      </c>
      <c r="B21" s="404" t="s">
        <v>549</v>
      </c>
      <c r="C21" s="405">
        <v>1094048923</v>
      </c>
      <c r="D21" s="405">
        <v>0</v>
      </c>
      <c r="E21" s="405">
        <v>820588362</v>
      </c>
    </row>
    <row r="22" spans="1:5" ht="12.75">
      <c r="A22" s="406" t="s">
        <v>279</v>
      </c>
      <c r="B22" s="407" t="s">
        <v>280</v>
      </c>
      <c r="C22" s="408">
        <v>1313705022</v>
      </c>
      <c r="D22" s="408">
        <v>0</v>
      </c>
      <c r="E22" s="408">
        <v>1010660690</v>
      </c>
    </row>
    <row r="23" spans="1:5" ht="12.75">
      <c r="A23" s="406" t="s">
        <v>281</v>
      </c>
      <c r="B23" s="407" t="s">
        <v>282</v>
      </c>
      <c r="C23" s="408">
        <v>1314219617</v>
      </c>
      <c r="D23" s="408">
        <v>0</v>
      </c>
      <c r="E23" s="408">
        <v>1011934910</v>
      </c>
    </row>
    <row r="24" spans="1:5" ht="38.25">
      <c r="A24" s="403" t="s">
        <v>283</v>
      </c>
      <c r="B24" s="404" t="s">
        <v>284</v>
      </c>
      <c r="C24" s="405">
        <v>115306989</v>
      </c>
      <c r="D24" s="405">
        <v>0</v>
      </c>
      <c r="E24" s="405">
        <v>95149879</v>
      </c>
    </row>
    <row r="25" spans="1:5" ht="25.5">
      <c r="A25" s="403" t="s">
        <v>678</v>
      </c>
      <c r="B25" s="404" t="s">
        <v>679</v>
      </c>
      <c r="C25" s="405">
        <v>0</v>
      </c>
      <c r="D25" s="405">
        <v>0</v>
      </c>
      <c r="E25" s="405">
        <v>9569</v>
      </c>
    </row>
    <row r="26" spans="1:5" ht="25.5">
      <c r="A26" s="403" t="s">
        <v>285</v>
      </c>
      <c r="B26" s="404" t="s">
        <v>286</v>
      </c>
      <c r="C26" s="405">
        <v>11256970</v>
      </c>
      <c r="D26" s="405">
        <v>0</v>
      </c>
      <c r="E26" s="405">
        <v>3751367</v>
      </c>
    </row>
    <row r="27" spans="1:5" ht="25.5">
      <c r="A27" s="403" t="s">
        <v>287</v>
      </c>
      <c r="B27" s="404" t="s">
        <v>288</v>
      </c>
      <c r="C27" s="405">
        <v>95836419</v>
      </c>
      <c r="D27" s="405">
        <v>0</v>
      </c>
      <c r="E27" s="405">
        <v>87197122</v>
      </c>
    </row>
    <row r="28" spans="1:5" ht="25.5">
      <c r="A28" s="403" t="s">
        <v>289</v>
      </c>
      <c r="B28" s="404" t="s">
        <v>290</v>
      </c>
      <c r="C28" s="405">
        <v>8213600</v>
      </c>
      <c r="D28" s="405">
        <v>0</v>
      </c>
      <c r="E28" s="405">
        <v>4191821</v>
      </c>
    </row>
    <row r="29" spans="1:5" ht="38.25">
      <c r="A29" s="403" t="s">
        <v>291</v>
      </c>
      <c r="B29" s="404" t="s">
        <v>292</v>
      </c>
      <c r="C29" s="405">
        <v>12953584</v>
      </c>
      <c r="D29" s="405">
        <v>0</v>
      </c>
      <c r="E29" s="405">
        <v>18103214</v>
      </c>
    </row>
    <row r="30" spans="1:5" ht="51">
      <c r="A30" s="403" t="s">
        <v>293</v>
      </c>
      <c r="B30" s="404" t="s">
        <v>294</v>
      </c>
      <c r="C30" s="405">
        <v>1588050</v>
      </c>
      <c r="D30" s="405">
        <v>0</v>
      </c>
      <c r="E30" s="405">
        <v>5464918</v>
      </c>
    </row>
    <row r="31" spans="1:5" ht="25.5">
      <c r="A31" s="403" t="s">
        <v>295</v>
      </c>
      <c r="B31" s="404" t="s">
        <v>296</v>
      </c>
      <c r="C31" s="405">
        <v>1540937</v>
      </c>
      <c r="D31" s="405">
        <v>0</v>
      </c>
      <c r="E31" s="405">
        <v>1000000</v>
      </c>
    </row>
    <row r="32" spans="1:5" ht="25.5">
      <c r="A32" s="403" t="s">
        <v>680</v>
      </c>
      <c r="B32" s="404" t="s">
        <v>681</v>
      </c>
      <c r="C32" s="405">
        <v>0</v>
      </c>
      <c r="D32" s="405">
        <v>0</v>
      </c>
      <c r="E32" s="405">
        <v>938086</v>
      </c>
    </row>
    <row r="33" spans="1:5" ht="38.25">
      <c r="A33" s="403" t="s">
        <v>297</v>
      </c>
      <c r="B33" s="404" t="s">
        <v>298</v>
      </c>
      <c r="C33" s="405">
        <v>663688</v>
      </c>
      <c r="D33" s="405">
        <v>0</v>
      </c>
      <c r="E33" s="405">
        <v>1543843</v>
      </c>
    </row>
    <row r="34" spans="1:5" ht="25.5">
      <c r="A34" s="403" t="s">
        <v>550</v>
      </c>
      <c r="B34" s="404" t="s">
        <v>551</v>
      </c>
      <c r="C34" s="405">
        <v>9160909</v>
      </c>
      <c r="D34" s="405">
        <v>0</v>
      </c>
      <c r="E34" s="405">
        <v>9156367</v>
      </c>
    </row>
    <row r="35" spans="1:5" ht="38.25">
      <c r="A35" s="403" t="s">
        <v>299</v>
      </c>
      <c r="B35" s="404" t="s">
        <v>300</v>
      </c>
      <c r="C35" s="405">
        <v>578736</v>
      </c>
      <c r="D35" s="405">
        <v>0</v>
      </c>
      <c r="E35" s="405">
        <v>4286236</v>
      </c>
    </row>
    <row r="36" spans="1:5" ht="51">
      <c r="A36" s="403" t="s">
        <v>301</v>
      </c>
      <c r="B36" s="404" t="s">
        <v>302</v>
      </c>
      <c r="C36" s="405">
        <v>578736</v>
      </c>
      <c r="D36" s="405">
        <v>0</v>
      </c>
      <c r="E36" s="405">
        <v>4286236</v>
      </c>
    </row>
    <row r="37" spans="1:5" ht="38.25">
      <c r="A37" s="403" t="s">
        <v>682</v>
      </c>
      <c r="B37" s="404" t="s">
        <v>683</v>
      </c>
      <c r="C37" s="405">
        <v>0</v>
      </c>
      <c r="D37" s="405">
        <v>0</v>
      </c>
      <c r="E37" s="405">
        <v>11660333</v>
      </c>
    </row>
    <row r="38" spans="1:5" ht="25.5">
      <c r="A38" s="406" t="s">
        <v>303</v>
      </c>
      <c r="B38" s="407" t="s">
        <v>304</v>
      </c>
      <c r="C38" s="408">
        <v>128839309</v>
      </c>
      <c r="D38" s="408">
        <v>0</v>
      </c>
      <c r="E38" s="408">
        <v>129199662</v>
      </c>
    </row>
    <row r="39" spans="1:5" ht="38.25">
      <c r="A39" s="403" t="s">
        <v>305</v>
      </c>
      <c r="B39" s="404" t="s">
        <v>306</v>
      </c>
      <c r="C39" s="405">
        <v>3040680</v>
      </c>
      <c r="D39" s="405">
        <v>0</v>
      </c>
      <c r="E39" s="405">
        <v>3040680</v>
      </c>
    </row>
    <row r="40" spans="1:5" ht="51">
      <c r="A40" s="403" t="s">
        <v>307</v>
      </c>
      <c r="B40" s="404" t="s">
        <v>308</v>
      </c>
      <c r="C40" s="405">
        <v>3040680</v>
      </c>
      <c r="D40" s="405">
        <v>0</v>
      </c>
      <c r="E40" s="405">
        <v>3040680</v>
      </c>
    </row>
    <row r="41" spans="1:5" ht="25.5">
      <c r="A41" s="406" t="s">
        <v>309</v>
      </c>
      <c r="B41" s="407" t="s">
        <v>310</v>
      </c>
      <c r="C41" s="408">
        <v>3040680</v>
      </c>
      <c r="D41" s="408">
        <v>0</v>
      </c>
      <c r="E41" s="408">
        <v>3040680</v>
      </c>
    </row>
    <row r="42" spans="1:5" ht="12.75">
      <c r="A42" s="403" t="s">
        <v>311</v>
      </c>
      <c r="B42" s="404" t="s">
        <v>312</v>
      </c>
      <c r="C42" s="405">
        <v>2703849</v>
      </c>
      <c r="D42" s="405">
        <v>0</v>
      </c>
      <c r="E42" s="405">
        <v>585849</v>
      </c>
    </row>
    <row r="43" spans="1:5" ht="25.5">
      <c r="A43" s="403" t="s">
        <v>313</v>
      </c>
      <c r="B43" s="404" t="s">
        <v>314</v>
      </c>
      <c r="C43" s="405">
        <v>1342730</v>
      </c>
      <c r="D43" s="405">
        <v>0</v>
      </c>
      <c r="E43" s="405">
        <v>509029</v>
      </c>
    </row>
    <row r="44" spans="1:5" ht="25.5">
      <c r="A44" s="403" t="s">
        <v>315</v>
      </c>
      <c r="B44" s="404" t="s">
        <v>316</v>
      </c>
      <c r="C44" s="405">
        <v>1361119</v>
      </c>
      <c r="D44" s="405">
        <v>0</v>
      </c>
      <c r="E44" s="405">
        <v>76820</v>
      </c>
    </row>
    <row r="45" spans="1:5" ht="12.75">
      <c r="A45" s="403" t="s">
        <v>317</v>
      </c>
      <c r="B45" s="404" t="s">
        <v>318</v>
      </c>
      <c r="C45" s="405">
        <v>550000</v>
      </c>
      <c r="D45" s="405">
        <v>0</v>
      </c>
      <c r="E45" s="405">
        <v>300000</v>
      </c>
    </row>
    <row r="46" spans="1:5" ht="25.5">
      <c r="A46" s="406" t="s">
        <v>319</v>
      </c>
      <c r="B46" s="407" t="s">
        <v>320</v>
      </c>
      <c r="C46" s="408">
        <v>3253849</v>
      </c>
      <c r="D46" s="408">
        <v>0</v>
      </c>
      <c r="E46" s="408">
        <v>885849</v>
      </c>
    </row>
    <row r="47" spans="1:5" ht="12.75">
      <c r="A47" s="406" t="s">
        <v>321</v>
      </c>
      <c r="B47" s="407" t="s">
        <v>322</v>
      </c>
      <c r="C47" s="408">
        <v>135133838</v>
      </c>
      <c r="D47" s="408">
        <v>0</v>
      </c>
      <c r="E47" s="408">
        <v>133126191</v>
      </c>
    </row>
    <row r="48" spans="1:5" ht="25.5">
      <c r="A48" s="403" t="s">
        <v>323</v>
      </c>
      <c r="B48" s="404" t="s">
        <v>324</v>
      </c>
      <c r="C48" s="405">
        <v>1614000</v>
      </c>
      <c r="D48" s="405">
        <v>0</v>
      </c>
      <c r="E48" s="405">
        <v>8996000</v>
      </c>
    </row>
    <row r="49" spans="1:5" ht="25.5">
      <c r="A49" s="406" t="s">
        <v>325</v>
      </c>
      <c r="B49" s="407" t="s">
        <v>326</v>
      </c>
      <c r="C49" s="408">
        <v>1614000</v>
      </c>
      <c r="D49" s="408">
        <v>0</v>
      </c>
      <c r="E49" s="408">
        <v>8996000</v>
      </c>
    </row>
    <row r="50" spans="1:5" ht="12.75">
      <c r="A50" s="403" t="s">
        <v>327</v>
      </c>
      <c r="B50" s="404" t="s">
        <v>328</v>
      </c>
      <c r="C50" s="405">
        <v>-2300000</v>
      </c>
      <c r="D50" s="405">
        <v>0</v>
      </c>
      <c r="E50" s="405">
        <v>-253284</v>
      </c>
    </row>
    <row r="51" spans="1:5" ht="25.5">
      <c r="A51" s="406" t="s">
        <v>329</v>
      </c>
      <c r="B51" s="407" t="s">
        <v>330</v>
      </c>
      <c r="C51" s="408">
        <v>-2300000</v>
      </c>
      <c r="D51" s="408">
        <v>0</v>
      </c>
      <c r="E51" s="408">
        <v>-253284</v>
      </c>
    </row>
    <row r="52" spans="1:5" ht="25.5">
      <c r="A52" s="406" t="s">
        <v>331</v>
      </c>
      <c r="B52" s="407" t="s">
        <v>332</v>
      </c>
      <c r="C52" s="408">
        <v>-686000</v>
      </c>
      <c r="D52" s="408">
        <v>0</v>
      </c>
      <c r="E52" s="408">
        <v>8742716</v>
      </c>
    </row>
    <row r="53" spans="1:5" ht="12.75">
      <c r="A53" s="406" t="s">
        <v>333</v>
      </c>
      <c r="B53" s="407" t="s">
        <v>334</v>
      </c>
      <c r="C53" s="408">
        <v>8199983535</v>
      </c>
      <c r="D53" s="408">
        <v>0</v>
      </c>
      <c r="E53" s="408">
        <v>7883214446</v>
      </c>
    </row>
    <row r="54" spans="1:5" ht="12.75">
      <c r="A54" s="403" t="s">
        <v>335</v>
      </c>
      <c r="B54" s="404" t="s">
        <v>336</v>
      </c>
      <c r="C54" s="405">
        <v>6878781767</v>
      </c>
      <c r="D54" s="405">
        <v>0</v>
      </c>
      <c r="E54" s="405">
        <v>6878781767</v>
      </c>
    </row>
    <row r="55" spans="1:5" ht="12.75">
      <c r="A55" s="403" t="s">
        <v>337</v>
      </c>
      <c r="B55" s="404" t="s">
        <v>338</v>
      </c>
      <c r="C55" s="405">
        <v>613784617</v>
      </c>
      <c r="D55" s="405">
        <v>0</v>
      </c>
      <c r="E55" s="405">
        <v>613784617</v>
      </c>
    </row>
    <row r="56" spans="1:5" ht="25.5">
      <c r="A56" s="403" t="s">
        <v>552</v>
      </c>
      <c r="B56" s="404" t="s">
        <v>553</v>
      </c>
      <c r="C56" s="405">
        <v>330938254</v>
      </c>
      <c r="D56" s="405">
        <v>0</v>
      </c>
      <c r="E56" s="405">
        <v>330938254</v>
      </c>
    </row>
    <row r="57" spans="1:5" ht="12.75">
      <c r="A57" s="403" t="s">
        <v>554</v>
      </c>
      <c r="B57" s="404" t="s">
        <v>341</v>
      </c>
      <c r="C57" s="405">
        <v>-1907327024</v>
      </c>
      <c r="D57" s="405">
        <v>0</v>
      </c>
      <c r="E57" s="405">
        <v>-2058876322</v>
      </c>
    </row>
    <row r="58" spans="1:5" ht="12.75">
      <c r="A58" s="403" t="s">
        <v>339</v>
      </c>
      <c r="B58" s="404" t="s">
        <v>342</v>
      </c>
      <c r="C58" s="405">
        <v>-151549298</v>
      </c>
      <c r="D58" s="405">
        <v>0</v>
      </c>
      <c r="E58" s="405">
        <v>-233555774</v>
      </c>
    </row>
    <row r="59" spans="1:5" ht="12.75">
      <c r="A59" s="406" t="s">
        <v>340</v>
      </c>
      <c r="B59" s="407" t="s">
        <v>344</v>
      </c>
      <c r="C59" s="408">
        <v>5764628316</v>
      </c>
      <c r="D59" s="408">
        <v>0</v>
      </c>
      <c r="E59" s="408">
        <v>5531072542</v>
      </c>
    </row>
    <row r="60" spans="1:5" ht="25.5">
      <c r="A60" s="403" t="s">
        <v>343</v>
      </c>
      <c r="B60" s="404" t="s">
        <v>345</v>
      </c>
      <c r="C60" s="405">
        <v>16082108</v>
      </c>
      <c r="D60" s="405">
        <v>0</v>
      </c>
      <c r="E60" s="405">
        <v>0</v>
      </c>
    </row>
    <row r="61" spans="1:5" ht="25.5">
      <c r="A61" s="403" t="s">
        <v>555</v>
      </c>
      <c r="B61" s="404" t="s">
        <v>556</v>
      </c>
      <c r="C61" s="405">
        <v>159300</v>
      </c>
      <c r="D61" s="405">
        <v>0</v>
      </c>
      <c r="E61" s="405">
        <v>0</v>
      </c>
    </row>
    <row r="62" spans="1:5" ht="25.5">
      <c r="A62" s="403" t="s">
        <v>557</v>
      </c>
      <c r="B62" s="404" t="s">
        <v>558</v>
      </c>
      <c r="C62" s="405">
        <v>48326408</v>
      </c>
      <c r="D62" s="405">
        <v>0</v>
      </c>
      <c r="E62" s="405">
        <v>0</v>
      </c>
    </row>
    <row r="63" spans="1:5" ht="25.5">
      <c r="A63" s="406" t="s">
        <v>559</v>
      </c>
      <c r="B63" s="407" t="s">
        <v>346</v>
      </c>
      <c r="C63" s="408">
        <v>64567816</v>
      </c>
      <c r="D63" s="408">
        <v>0</v>
      </c>
      <c r="E63" s="408">
        <v>0</v>
      </c>
    </row>
    <row r="64" spans="1:5" ht="25.5">
      <c r="A64" s="403" t="s">
        <v>684</v>
      </c>
      <c r="B64" s="404" t="s">
        <v>685</v>
      </c>
      <c r="C64" s="405">
        <v>0</v>
      </c>
      <c r="D64" s="405">
        <v>0</v>
      </c>
      <c r="E64" s="405">
        <v>3508714</v>
      </c>
    </row>
    <row r="65" spans="1:5" ht="25.5">
      <c r="A65" s="403" t="s">
        <v>686</v>
      </c>
      <c r="B65" s="404" t="s">
        <v>687</v>
      </c>
      <c r="C65" s="405">
        <v>0</v>
      </c>
      <c r="D65" s="405">
        <v>0</v>
      </c>
      <c r="E65" s="405">
        <v>3050646</v>
      </c>
    </row>
    <row r="66" spans="1:5" ht="38.25">
      <c r="A66" s="403" t="s">
        <v>560</v>
      </c>
      <c r="B66" s="404" t="s">
        <v>347</v>
      </c>
      <c r="C66" s="405">
        <v>11246544</v>
      </c>
      <c r="D66" s="405">
        <v>0</v>
      </c>
      <c r="E66" s="405">
        <v>95427356</v>
      </c>
    </row>
    <row r="67" spans="1:5" ht="51">
      <c r="A67" s="403" t="s">
        <v>688</v>
      </c>
      <c r="B67" s="404" t="s">
        <v>689</v>
      </c>
      <c r="C67" s="405">
        <v>0</v>
      </c>
      <c r="D67" s="405">
        <v>0</v>
      </c>
      <c r="E67" s="405">
        <v>83373615</v>
      </c>
    </row>
    <row r="68" spans="1:5" ht="38.25">
      <c r="A68" s="403" t="s">
        <v>561</v>
      </c>
      <c r="B68" s="404" t="s">
        <v>348</v>
      </c>
      <c r="C68" s="405">
        <v>11246544</v>
      </c>
      <c r="D68" s="405">
        <v>0</v>
      </c>
      <c r="E68" s="405">
        <v>12053741</v>
      </c>
    </row>
    <row r="69" spans="1:5" ht="25.5">
      <c r="A69" s="406" t="s">
        <v>562</v>
      </c>
      <c r="B69" s="407" t="s">
        <v>350</v>
      </c>
      <c r="C69" s="408">
        <v>11246544</v>
      </c>
      <c r="D69" s="408">
        <v>0</v>
      </c>
      <c r="E69" s="408">
        <v>101986716</v>
      </c>
    </row>
    <row r="70" spans="1:5" ht="12.75">
      <c r="A70" s="403" t="s">
        <v>563</v>
      </c>
      <c r="B70" s="404" t="s">
        <v>351</v>
      </c>
      <c r="C70" s="405">
        <v>13745343</v>
      </c>
      <c r="D70" s="405">
        <v>0</v>
      </c>
      <c r="E70" s="405">
        <v>9256025</v>
      </c>
    </row>
    <row r="71" spans="1:5" ht="25.5">
      <c r="A71" s="403" t="s">
        <v>349</v>
      </c>
      <c r="B71" s="404" t="s">
        <v>352</v>
      </c>
      <c r="C71" s="405">
        <v>90261</v>
      </c>
      <c r="D71" s="405">
        <v>0</v>
      </c>
      <c r="E71" s="405">
        <v>777289</v>
      </c>
    </row>
    <row r="72" spans="1:5" ht="25.5">
      <c r="A72" s="406" t="s">
        <v>564</v>
      </c>
      <c r="B72" s="407" t="s">
        <v>354</v>
      </c>
      <c r="C72" s="408">
        <v>13835604</v>
      </c>
      <c r="D72" s="408">
        <v>0</v>
      </c>
      <c r="E72" s="408">
        <v>10033314</v>
      </c>
    </row>
    <row r="73" spans="1:5" ht="12.75">
      <c r="A73" s="406" t="s">
        <v>565</v>
      </c>
      <c r="B73" s="407" t="s">
        <v>356</v>
      </c>
      <c r="C73" s="408">
        <v>89649964</v>
      </c>
      <c r="D73" s="408">
        <v>0</v>
      </c>
      <c r="E73" s="408">
        <v>112020030</v>
      </c>
    </row>
    <row r="74" spans="1:5" ht="25.5">
      <c r="A74" s="403" t="s">
        <v>353</v>
      </c>
      <c r="B74" s="404" t="s">
        <v>357</v>
      </c>
      <c r="C74" s="405">
        <v>19943639</v>
      </c>
      <c r="D74" s="405">
        <v>0</v>
      </c>
      <c r="E74" s="405">
        <v>19303296</v>
      </c>
    </row>
    <row r="75" spans="1:5" ht="12.75">
      <c r="A75" s="403" t="s">
        <v>355</v>
      </c>
      <c r="B75" s="404" t="s">
        <v>358</v>
      </c>
      <c r="C75" s="405">
        <v>2325761616</v>
      </c>
      <c r="D75" s="405">
        <v>0</v>
      </c>
      <c r="E75" s="405">
        <v>2220818578</v>
      </c>
    </row>
    <row r="76" spans="1:5" ht="25.5">
      <c r="A76" s="406" t="s">
        <v>566</v>
      </c>
      <c r="B76" s="407" t="s">
        <v>359</v>
      </c>
      <c r="C76" s="408">
        <v>2345705255</v>
      </c>
      <c r="D76" s="408">
        <v>0</v>
      </c>
      <c r="E76" s="408">
        <v>2240121874</v>
      </c>
    </row>
    <row r="77" spans="1:5" ht="12.75">
      <c r="A77" s="406" t="s">
        <v>567</v>
      </c>
      <c r="B77" s="407" t="s">
        <v>360</v>
      </c>
      <c r="C77" s="408">
        <v>8199983535</v>
      </c>
      <c r="D77" s="408">
        <v>0</v>
      </c>
      <c r="E77" s="408">
        <v>7883214446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  <headerFooter>
    <oddHeader>&amp;L16. melléklet a 7/2020. (VII.10.)  önk rendelethez, Ft&amp;R18. melléklet a .../2020. (...) önk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C12"/>
  <sheetViews>
    <sheetView view="pageLayout" zoomScaleNormal="115" workbookViewId="0" topLeftCell="A1">
      <selection activeCell="B12" sqref="B12"/>
    </sheetView>
  </sheetViews>
  <sheetFormatPr defaultColWidth="9.140625" defaultRowHeight="12.75"/>
  <cols>
    <col min="1" max="1" width="8.140625" style="0" customWidth="1"/>
    <col min="2" max="2" width="41.00390625" style="0" customWidth="1"/>
    <col min="3" max="3" width="32.8515625" style="0" customWidth="1"/>
  </cols>
  <sheetData>
    <row r="1" spans="1:3" ht="12.75" customHeight="1">
      <c r="A1" s="552" t="s">
        <v>361</v>
      </c>
      <c r="B1" s="553"/>
      <c r="C1" s="553"/>
    </row>
    <row r="2" spans="1:3" ht="15">
      <c r="A2" s="409"/>
      <c r="B2" s="409" t="s">
        <v>93</v>
      </c>
      <c r="C2" s="409" t="s">
        <v>362</v>
      </c>
    </row>
    <row r="3" spans="1:3" ht="15">
      <c r="A3" s="409">
        <v>1</v>
      </c>
      <c r="B3" s="409">
        <v>2</v>
      </c>
      <c r="C3" s="409">
        <v>3</v>
      </c>
    </row>
    <row r="4" spans="1:3" ht="25.5">
      <c r="A4" s="403" t="s">
        <v>363</v>
      </c>
      <c r="B4" s="404" t="s">
        <v>364</v>
      </c>
      <c r="C4" s="405">
        <v>835375757</v>
      </c>
    </row>
    <row r="5" spans="1:3" ht="25.5">
      <c r="A5" s="403" t="s">
        <v>244</v>
      </c>
      <c r="B5" s="404" t="s">
        <v>365</v>
      </c>
      <c r="C5" s="405">
        <v>1220406986</v>
      </c>
    </row>
    <row r="6" spans="1:3" ht="25.5">
      <c r="A6" s="406" t="s">
        <v>366</v>
      </c>
      <c r="B6" s="407" t="s">
        <v>367</v>
      </c>
      <c r="C6" s="408">
        <v>-385031229</v>
      </c>
    </row>
    <row r="7" spans="1:3" ht="25.5">
      <c r="A7" s="403" t="s">
        <v>246</v>
      </c>
      <c r="B7" s="404" t="s">
        <v>368</v>
      </c>
      <c r="C7" s="405">
        <v>1546717474</v>
      </c>
    </row>
    <row r="8" spans="1:3" ht="25.5">
      <c r="A8" s="403" t="s">
        <v>248</v>
      </c>
      <c r="B8" s="404" t="s">
        <v>369</v>
      </c>
      <c r="C8" s="405">
        <v>178574137</v>
      </c>
    </row>
    <row r="9" spans="1:3" ht="25.5">
      <c r="A9" s="406" t="s">
        <v>250</v>
      </c>
      <c r="B9" s="407" t="s">
        <v>370</v>
      </c>
      <c r="C9" s="408">
        <v>1368143337</v>
      </c>
    </row>
    <row r="10" spans="1:3" ht="25.5">
      <c r="A10" s="406" t="s">
        <v>371</v>
      </c>
      <c r="B10" s="407" t="s">
        <v>372</v>
      </c>
      <c r="C10" s="408">
        <v>983112108</v>
      </c>
    </row>
    <row r="11" spans="1:3" ht="12.75">
      <c r="A11" s="406" t="s">
        <v>373</v>
      </c>
      <c r="B11" s="407" t="s">
        <v>374</v>
      </c>
      <c r="C11" s="408">
        <v>983112108</v>
      </c>
    </row>
    <row r="12" spans="1:3" ht="38.25">
      <c r="A12" s="406" t="s">
        <v>260</v>
      </c>
      <c r="B12" s="407" t="s">
        <v>547</v>
      </c>
      <c r="C12" s="408">
        <v>983112108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  <headerFooter>
    <oddHeader>&amp;L17. melléklet a 7/2020. (VII.10.)  önk.rendelethez, Ft&amp;R19. melléklet a .../2020. (...) önk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9"/>
  <sheetViews>
    <sheetView tabSelected="1" view="pageLayout" workbookViewId="0" topLeftCell="A1">
      <selection activeCell="G12" sqref="G12"/>
    </sheetView>
  </sheetViews>
  <sheetFormatPr defaultColWidth="9.140625" defaultRowHeight="12.75"/>
  <cols>
    <col min="1" max="1" width="8.140625" style="0" customWidth="1"/>
    <col min="2" max="2" width="41.00390625" style="0" customWidth="1"/>
    <col min="3" max="3" width="17.28125" style="0" customWidth="1"/>
    <col min="4" max="4" width="21.8515625" style="0" customWidth="1"/>
    <col min="5" max="5" width="19.57421875" style="0" customWidth="1"/>
    <col min="6" max="6" width="15.00390625" style="0" customWidth="1"/>
    <col min="7" max="7" width="19.57421875" style="0" customWidth="1"/>
    <col min="8" max="8" width="16.140625" style="0" customWidth="1"/>
    <col min="9" max="9" width="18.7109375" style="0" customWidth="1"/>
  </cols>
  <sheetData>
    <row r="1" spans="1:9" ht="16.5" customHeight="1">
      <c r="A1" s="554" t="s">
        <v>376</v>
      </c>
      <c r="B1" s="555"/>
      <c r="C1" s="555"/>
      <c r="D1" s="555"/>
      <c r="E1" s="555"/>
      <c r="F1" s="555"/>
      <c r="G1" s="555"/>
      <c r="H1" s="555"/>
      <c r="I1" s="555"/>
    </row>
    <row r="2" spans="1:9" ht="60">
      <c r="A2" s="230" t="s">
        <v>240</v>
      </c>
      <c r="B2" s="230" t="s">
        <v>93</v>
      </c>
      <c r="C2" s="230" t="s">
        <v>377</v>
      </c>
      <c r="D2" s="230" t="s">
        <v>378</v>
      </c>
      <c r="E2" s="230" t="s">
        <v>379</v>
      </c>
      <c r="F2" s="230" t="s">
        <v>380</v>
      </c>
      <c r="G2" s="230" t="s">
        <v>381</v>
      </c>
      <c r="H2" s="230" t="s">
        <v>382</v>
      </c>
      <c r="I2" s="230" t="s">
        <v>383</v>
      </c>
    </row>
    <row r="3" spans="1:9" ht="15">
      <c r="A3" s="230">
        <v>1</v>
      </c>
      <c r="B3" s="230">
        <v>2</v>
      </c>
      <c r="C3" s="230">
        <v>3</v>
      </c>
      <c r="D3" s="230">
        <v>4</v>
      </c>
      <c r="E3" s="230">
        <v>5</v>
      </c>
      <c r="F3" s="230">
        <v>6</v>
      </c>
      <c r="G3" s="230">
        <v>7</v>
      </c>
      <c r="H3" s="230">
        <v>8</v>
      </c>
      <c r="I3" s="230">
        <v>9</v>
      </c>
    </row>
    <row r="4" spans="1:9" ht="25.5">
      <c r="A4" s="406" t="s">
        <v>363</v>
      </c>
      <c r="B4" s="407" t="s">
        <v>384</v>
      </c>
      <c r="C4" s="408">
        <v>73294448</v>
      </c>
      <c r="D4" s="408">
        <v>9167782874</v>
      </c>
      <c r="E4" s="408">
        <v>644461915</v>
      </c>
      <c r="F4" s="408">
        <v>0</v>
      </c>
      <c r="G4" s="408">
        <v>78323967</v>
      </c>
      <c r="H4" s="408">
        <v>0</v>
      </c>
      <c r="I4" s="408">
        <v>9963863204</v>
      </c>
    </row>
    <row r="5" spans="1:9" ht="25.5">
      <c r="A5" s="403" t="s">
        <v>244</v>
      </c>
      <c r="B5" s="404" t="s">
        <v>385</v>
      </c>
      <c r="C5" s="405">
        <v>0</v>
      </c>
      <c r="D5" s="405">
        <v>0</v>
      </c>
      <c r="E5" s="405">
        <v>0</v>
      </c>
      <c r="F5" s="405">
        <v>0</v>
      </c>
      <c r="G5" s="405">
        <v>81262781</v>
      </c>
      <c r="H5" s="405">
        <v>0</v>
      </c>
      <c r="I5" s="405">
        <v>81262781</v>
      </c>
    </row>
    <row r="6" spans="1:9" ht="12.75">
      <c r="A6" s="403" t="s">
        <v>366</v>
      </c>
      <c r="B6" s="404" t="s">
        <v>690</v>
      </c>
      <c r="C6" s="405">
        <v>0</v>
      </c>
      <c r="D6" s="405">
        <v>0</v>
      </c>
      <c r="E6" s="405">
        <v>0</v>
      </c>
      <c r="F6" s="405">
        <v>0</v>
      </c>
      <c r="G6" s="405">
        <v>135716586</v>
      </c>
      <c r="H6" s="405">
        <v>0</v>
      </c>
      <c r="I6" s="405">
        <v>135716586</v>
      </c>
    </row>
    <row r="7" spans="1:9" ht="12.75">
      <c r="A7" s="403" t="s">
        <v>246</v>
      </c>
      <c r="B7" s="404" t="s">
        <v>386</v>
      </c>
      <c r="C7" s="405">
        <v>0</v>
      </c>
      <c r="D7" s="405">
        <v>0</v>
      </c>
      <c r="E7" s="405">
        <v>64000</v>
      </c>
      <c r="F7" s="405">
        <v>0</v>
      </c>
      <c r="G7" s="405">
        <v>0</v>
      </c>
      <c r="H7" s="405">
        <v>0</v>
      </c>
      <c r="I7" s="405">
        <v>64000</v>
      </c>
    </row>
    <row r="8" spans="1:9" ht="12.75">
      <c r="A8" s="403" t="s">
        <v>248</v>
      </c>
      <c r="B8" s="404" t="s">
        <v>691</v>
      </c>
      <c r="C8" s="405">
        <v>0</v>
      </c>
      <c r="D8" s="405">
        <v>0</v>
      </c>
      <c r="E8" s="405">
        <v>0</v>
      </c>
      <c r="F8" s="405">
        <v>0</v>
      </c>
      <c r="G8" s="405">
        <v>0</v>
      </c>
      <c r="H8" s="405">
        <v>0</v>
      </c>
      <c r="I8" s="405">
        <v>0</v>
      </c>
    </row>
    <row r="9" spans="1:9" ht="25.5">
      <c r="A9" s="403" t="s">
        <v>250</v>
      </c>
      <c r="B9" s="404" t="s">
        <v>692</v>
      </c>
      <c r="C9" s="405">
        <v>0</v>
      </c>
      <c r="D9" s="405">
        <v>0</v>
      </c>
      <c r="E9" s="405">
        <v>0</v>
      </c>
      <c r="F9" s="405">
        <v>0</v>
      </c>
      <c r="G9" s="405">
        <v>0</v>
      </c>
      <c r="H9" s="405">
        <v>0</v>
      </c>
      <c r="I9" s="405">
        <v>0</v>
      </c>
    </row>
    <row r="10" spans="1:9" ht="12.75">
      <c r="A10" s="403" t="s">
        <v>371</v>
      </c>
      <c r="B10" s="404" t="s">
        <v>387</v>
      </c>
      <c r="C10" s="405">
        <v>10775977</v>
      </c>
      <c r="D10" s="405">
        <v>306947910</v>
      </c>
      <c r="E10" s="405">
        <v>65226452</v>
      </c>
      <c r="F10" s="405">
        <v>0</v>
      </c>
      <c r="G10" s="405">
        <v>24314117</v>
      </c>
      <c r="H10" s="405">
        <v>0</v>
      </c>
      <c r="I10" s="405">
        <v>407264456</v>
      </c>
    </row>
    <row r="11" spans="1:9" ht="12.75">
      <c r="A11" s="406" t="s">
        <v>252</v>
      </c>
      <c r="B11" s="407" t="s">
        <v>388</v>
      </c>
      <c r="C11" s="408">
        <v>10775977</v>
      </c>
      <c r="D11" s="408">
        <v>306947910</v>
      </c>
      <c r="E11" s="408">
        <v>65290452</v>
      </c>
      <c r="F11" s="408">
        <v>0</v>
      </c>
      <c r="G11" s="408">
        <v>241293484</v>
      </c>
      <c r="H11" s="408">
        <v>0</v>
      </c>
      <c r="I11" s="408">
        <v>624307823</v>
      </c>
    </row>
    <row r="12" spans="1:9" ht="12.75">
      <c r="A12" s="403" t="s">
        <v>546</v>
      </c>
      <c r="B12" s="404" t="s">
        <v>693</v>
      </c>
      <c r="C12" s="405">
        <v>0</v>
      </c>
      <c r="D12" s="405">
        <v>28523636</v>
      </c>
      <c r="E12" s="405">
        <v>1571200</v>
      </c>
      <c r="F12" s="405">
        <v>0</v>
      </c>
      <c r="G12" s="405">
        <v>0</v>
      </c>
      <c r="H12" s="405">
        <v>0</v>
      </c>
      <c r="I12" s="405">
        <v>30094836</v>
      </c>
    </row>
    <row r="13" spans="1:9" ht="12.75">
      <c r="A13" s="403" t="s">
        <v>254</v>
      </c>
      <c r="B13" s="404" t="s">
        <v>694</v>
      </c>
      <c r="C13" s="405">
        <v>0</v>
      </c>
      <c r="D13" s="405">
        <v>0</v>
      </c>
      <c r="E13" s="405">
        <v>0</v>
      </c>
      <c r="F13" s="405">
        <v>0</v>
      </c>
      <c r="G13" s="405">
        <v>0</v>
      </c>
      <c r="H13" s="405">
        <v>0</v>
      </c>
      <c r="I13" s="405">
        <v>0</v>
      </c>
    </row>
    <row r="14" spans="1:9" ht="12.75">
      <c r="A14" s="403" t="s">
        <v>256</v>
      </c>
      <c r="B14" s="404" t="s">
        <v>695</v>
      </c>
      <c r="C14" s="405">
        <v>0</v>
      </c>
      <c r="D14" s="405">
        <v>0</v>
      </c>
      <c r="E14" s="405">
        <v>0</v>
      </c>
      <c r="F14" s="405">
        <v>0</v>
      </c>
      <c r="G14" s="405">
        <v>0</v>
      </c>
      <c r="H14" s="405">
        <v>0</v>
      </c>
      <c r="I14" s="405">
        <v>0</v>
      </c>
    </row>
    <row r="15" spans="1:9" ht="38.25">
      <c r="A15" s="403" t="s">
        <v>696</v>
      </c>
      <c r="B15" s="404" t="s">
        <v>697</v>
      </c>
      <c r="C15" s="405">
        <v>0</v>
      </c>
      <c r="D15" s="405">
        <v>0</v>
      </c>
      <c r="E15" s="405">
        <v>0</v>
      </c>
      <c r="F15" s="405">
        <v>0</v>
      </c>
      <c r="G15" s="405">
        <v>0</v>
      </c>
      <c r="H15" s="405">
        <v>0</v>
      </c>
      <c r="I15" s="405">
        <v>0</v>
      </c>
    </row>
    <row r="16" spans="1:9" ht="12.75">
      <c r="A16" s="403" t="s">
        <v>258</v>
      </c>
      <c r="B16" s="404" t="s">
        <v>389</v>
      </c>
      <c r="C16" s="405">
        <v>10775977</v>
      </c>
      <c r="D16" s="405">
        <v>69805000</v>
      </c>
      <c r="E16" s="405">
        <v>25507005</v>
      </c>
      <c r="F16" s="405">
        <v>0</v>
      </c>
      <c r="G16" s="405">
        <v>271815660</v>
      </c>
      <c r="H16" s="405">
        <v>0</v>
      </c>
      <c r="I16" s="405">
        <v>377903642</v>
      </c>
    </row>
    <row r="17" spans="1:9" ht="12.75">
      <c r="A17" s="406" t="s">
        <v>390</v>
      </c>
      <c r="B17" s="407" t="s">
        <v>391</v>
      </c>
      <c r="C17" s="408">
        <v>10775977</v>
      </c>
      <c r="D17" s="408">
        <v>98328636</v>
      </c>
      <c r="E17" s="408">
        <v>27078205</v>
      </c>
      <c r="F17" s="408">
        <v>0</v>
      </c>
      <c r="G17" s="408">
        <v>271815660</v>
      </c>
      <c r="H17" s="408">
        <v>0</v>
      </c>
      <c r="I17" s="408">
        <v>407998478</v>
      </c>
    </row>
    <row r="18" spans="1:9" ht="12.75">
      <c r="A18" s="406" t="s">
        <v>373</v>
      </c>
      <c r="B18" s="407" t="s">
        <v>392</v>
      </c>
      <c r="C18" s="408">
        <v>73294448</v>
      </c>
      <c r="D18" s="408">
        <v>9376402148</v>
      </c>
      <c r="E18" s="408">
        <v>682674162</v>
      </c>
      <c r="F18" s="408">
        <v>0</v>
      </c>
      <c r="G18" s="408">
        <v>47801791</v>
      </c>
      <c r="H18" s="408">
        <v>0</v>
      </c>
      <c r="I18" s="408">
        <v>10180172549</v>
      </c>
    </row>
    <row r="19" spans="1:9" ht="25.5">
      <c r="A19" s="406" t="s">
        <v>260</v>
      </c>
      <c r="B19" s="407" t="s">
        <v>393</v>
      </c>
      <c r="C19" s="408">
        <v>72661032</v>
      </c>
      <c r="D19" s="408">
        <v>2792701483</v>
      </c>
      <c r="E19" s="408">
        <v>380768266</v>
      </c>
      <c r="F19" s="408">
        <v>0</v>
      </c>
      <c r="G19" s="408">
        <v>0</v>
      </c>
      <c r="H19" s="408">
        <v>0</v>
      </c>
      <c r="I19" s="408">
        <v>3246130781</v>
      </c>
    </row>
    <row r="20" spans="1:9" ht="12.75">
      <c r="A20" s="403" t="s">
        <v>375</v>
      </c>
      <c r="B20" s="404" t="s">
        <v>394</v>
      </c>
      <c r="C20" s="405">
        <v>517395</v>
      </c>
      <c r="D20" s="405">
        <v>150801039</v>
      </c>
      <c r="E20" s="405">
        <v>79082898</v>
      </c>
      <c r="F20" s="405">
        <v>0</v>
      </c>
      <c r="G20" s="405">
        <v>0</v>
      </c>
      <c r="H20" s="405">
        <v>0</v>
      </c>
      <c r="I20" s="405">
        <v>230401332</v>
      </c>
    </row>
    <row r="21" spans="1:9" ht="12.75">
      <c r="A21" s="403" t="s">
        <v>395</v>
      </c>
      <c r="B21" s="404" t="s">
        <v>396</v>
      </c>
      <c r="C21" s="405">
        <v>0</v>
      </c>
      <c r="D21" s="405">
        <v>0</v>
      </c>
      <c r="E21" s="405">
        <v>3136315</v>
      </c>
      <c r="F21" s="405">
        <v>0</v>
      </c>
      <c r="G21" s="405">
        <v>0</v>
      </c>
      <c r="H21" s="405">
        <v>0</v>
      </c>
      <c r="I21" s="405">
        <v>3136315</v>
      </c>
    </row>
    <row r="22" spans="1:9" ht="25.5">
      <c r="A22" s="406" t="s">
        <v>397</v>
      </c>
      <c r="B22" s="407" t="s">
        <v>398</v>
      </c>
      <c r="C22" s="408">
        <v>73178427</v>
      </c>
      <c r="D22" s="408">
        <v>2943502522</v>
      </c>
      <c r="E22" s="408">
        <v>456714849</v>
      </c>
      <c r="F22" s="408">
        <v>0</v>
      </c>
      <c r="G22" s="408">
        <v>0</v>
      </c>
      <c r="H22" s="408">
        <v>0</v>
      </c>
      <c r="I22" s="408">
        <v>3473395798</v>
      </c>
    </row>
    <row r="23" spans="1:9" ht="25.5">
      <c r="A23" s="406" t="s">
        <v>475</v>
      </c>
      <c r="B23" s="407" t="s">
        <v>698</v>
      </c>
      <c r="C23" s="408">
        <v>0</v>
      </c>
      <c r="D23" s="408">
        <v>0</v>
      </c>
      <c r="E23" s="408">
        <v>0</v>
      </c>
      <c r="F23" s="408">
        <v>0</v>
      </c>
      <c r="G23" s="408">
        <v>0</v>
      </c>
      <c r="H23" s="408">
        <v>0</v>
      </c>
      <c r="I23" s="408">
        <v>0</v>
      </c>
    </row>
    <row r="24" spans="1:9" ht="12.75">
      <c r="A24" s="403" t="s">
        <v>262</v>
      </c>
      <c r="B24" s="404" t="s">
        <v>399</v>
      </c>
      <c r="C24" s="405">
        <v>0</v>
      </c>
      <c r="D24" s="405">
        <v>0</v>
      </c>
      <c r="E24" s="405">
        <v>0</v>
      </c>
      <c r="F24" s="405">
        <v>0</v>
      </c>
      <c r="G24" s="405">
        <v>0</v>
      </c>
      <c r="H24" s="405">
        <v>0</v>
      </c>
      <c r="I24" s="405">
        <v>0</v>
      </c>
    </row>
    <row r="25" spans="1:9" ht="25.5">
      <c r="A25" s="403" t="s">
        <v>400</v>
      </c>
      <c r="B25" s="404" t="s">
        <v>401</v>
      </c>
      <c r="C25" s="405">
        <v>0</v>
      </c>
      <c r="D25" s="405">
        <v>0</v>
      </c>
      <c r="E25" s="405">
        <v>0</v>
      </c>
      <c r="F25" s="405">
        <v>0</v>
      </c>
      <c r="G25" s="405">
        <v>0</v>
      </c>
      <c r="H25" s="405">
        <v>0</v>
      </c>
      <c r="I25" s="405">
        <v>0</v>
      </c>
    </row>
    <row r="26" spans="1:9" ht="25.5">
      <c r="A26" s="406" t="s">
        <v>478</v>
      </c>
      <c r="B26" s="407" t="s">
        <v>699</v>
      </c>
      <c r="C26" s="408">
        <v>0</v>
      </c>
      <c r="D26" s="408">
        <v>0</v>
      </c>
      <c r="E26" s="408">
        <v>0</v>
      </c>
      <c r="F26" s="408">
        <v>0</v>
      </c>
      <c r="G26" s="408">
        <v>0</v>
      </c>
      <c r="H26" s="408">
        <v>0</v>
      </c>
      <c r="I26" s="408">
        <v>0</v>
      </c>
    </row>
    <row r="27" spans="1:9" ht="12.75">
      <c r="A27" s="406" t="s">
        <v>402</v>
      </c>
      <c r="B27" s="407" t="s">
        <v>403</v>
      </c>
      <c r="C27" s="408">
        <v>73178427</v>
      </c>
      <c r="D27" s="408">
        <v>2943502522</v>
      </c>
      <c r="E27" s="408">
        <v>456714849</v>
      </c>
      <c r="F27" s="408">
        <v>0</v>
      </c>
      <c r="G27" s="408">
        <v>0</v>
      </c>
      <c r="H27" s="408">
        <v>0</v>
      </c>
      <c r="I27" s="408">
        <v>3473395798</v>
      </c>
    </row>
    <row r="28" spans="1:9" ht="12.75">
      <c r="A28" s="406" t="s">
        <v>404</v>
      </c>
      <c r="B28" s="407" t="s">
        <v>405</v>
      </c>
      <c r="C28" s="408">
        <v>116021</v>
      </c>
      <c r="D28" s="408">
        <v>6432899626</v>
      </c>
      <c r="E28" s="408">
        <v>225959313</v>
      </c>
      <c r="F28" s="408">
        <v>0</v>
      </c>
      <c r="G28" s="408">
        <v>47801791</v>
      </c>
      <c r="H28" s="408">
        <v>0</v>
      </c>
      <c r="I28" s="408">
        <v>6706776751</v>
      </c>
    </row>
    <row r="29" spans="1:9" ht="12.75">
      <c r="A29" s="403" t="s">
        <v>406</v>
      </c>
      <c r="B29" s="404" t="s">
        <v>407</v>
      </c>
      <c r="C29" s="405">
        <v>72136931</v>
      </c>
      <c r="D29" s="405">
        <v>1754613738</v>
      </c>
      <c r="E29" s="405">
        <v>218966623</v>
      </c>
      <c r="F29" s="405">
        <v>0</v>
      </c>
      <c r="G29" s="405">
        <v>0</v>
      </c>
      <c r="H29" s="405">
        <v>0</v>
      </c>
      <c r="I29" s="405">
        <v>2045717292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  <headerFooter>
    <oddHeader>&amp;L18. melléklet a 7/2020. (VII.10.)  önk. rendelethez, Ft&amp;R20. melléklet a .../2020. (...) önk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58"/>
  <sheetViews>
    <sheetView view="pageLayout" zoomScale="85" zoomScaleNormal="115" zoomScalePageLayoutView="85" workbookViewId="0" topLeftCell="A1">
      <selection activeCell="L27" sqref="L27"/>
    </sheetView>
  </sheetViews>
  <sheetFormatPr defaultColWidth="9.140625" defaultRowHeight="12.75"/>
  <cols>
    <col min="1" max="1" width="7.7109375" style="15" customWidth="1"/>
    <col min="2" max="2" width="6.7109375" style="15" customWidth="1"/>
    <col min="3" max="3" width="7.00390625" style="15" customWidth="1"/>
    <col min="4" max="4" width="44.7109375" style="12" customWidth="1"/>
    <col min="5" max="5" width="13.421875" style="16" customWidth="1"/>
    <col min="6" max="6" width="15.28125" style="16" customWidth="1"/>
    <col min="7" max="7" width="10.57421875" style="16" customWidth="1"/>
    <col min="8" max="8" width="15.00390625" style="16" customWidth="1"/>
    <col min="9" max="9" width="13.421875" style="265" customWidth="1"/>
    <col min="10" max="10" width="13.28125" style="0" bestFit="1" customWidth="1"/>
    <col min="11" max="11" width="12.28125" style="0" customWidth="1"/>
    <col min="12" max="12" width="16.00390625" style="0" customWidth="1"/>
    <col min="15" max="15" width="10.28125" style="0" bestFit="1" customWidth="1"/>
  </cols>
  <sheetData>
    <row r="1" spans="1:12" ht="19.5" customHeight="1">
      <c r="A1" s="430" t="s">
        <v>598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</row>
    <row r="2" spans="1:12" ht="24.75" customHeight="1">
      <c r="A2" s="431" t="s">
        <v>22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</row>
    <row r="3" spans="1:12" s="8" customFormat="1" ht="78.75">
      <c r="A3" s="21" t="s">
        <v>18</v>
      </c>
      <c r="B3" s="21" t="s">
        <v>19</v>
      </c>
      <c r="C3" s="21" t="s">
        <v>16</v>
      </c>
      <c r="D3" s="21" t="s">
        <v>17</v>
      </c>
      <c r="E3" s="32" t="s">
        <v>593</v>
      </c>
      <c r="F3" s="32" t="s">
        <v>594</v>
      </c>
      <c r="G3" s="32" t="s">
        <v>595</v>
      </c>
      <c r="H3" s="32" t="s">
        <v>596</v>
      </c>
      <c r="I3" s="32" t="s">
        <v>597</v>
      </c>
      <c r="J3" s="211" t="s">
        <v>204</v>
      </c>
      <c r="K3" s="211" t="s">
        <v>205</v>
      </c>
      <c r="L3" s="211" t="s">
        <v>206</v>
      </c>
    </row>
    <row r="4" spans="1:12" s="9" customFormat="1" ht="31.5">
      <c r="A4" s="28" t="s">
        <v>6</v>
      </c>
      <c r="B4" s="28" t="s">
        <v>33</v>
      </c>
      <c r="C4" s="29"/>
      <c r="D4" s="30" t="s">
        <v>34</v>
      </c>
      <c r="E4" s="31">
        <f>SUM(E5:E10)</f>
        <v>328091</v>
      </c>
      <c r="F4" s="31">
        <f>SUM(F5:F10)</f>
        <v>68060</v>
      </c>
      <c r="G4" s="31">
        <f>SUM(G5:G10)</f>
        <v>13980</v>
      </c>
      <c r="H4" s="31">
        <f>SUM(H5:H10)</f>
        <v>410131</v>
      </c>
      <c r="I4" s="31">
        <f>SUM(I5:I10)</f>
        <v>525249</v>
      </c>
      <c r="J4" s="209">
        <f>J5+J6+J7+J8+J9+J10</f>
        <v>511739</v>
      </c>
      <c r="K4" s="210">
        <f aca="true" t="shared" si="0" ref="K4:K9">(J4/I4)*100</f>
        <v>97.42788658331573</v>
      </c>
      <c r="L4" s="210">
        <f aca="true" t="shared" si="1" ref="L4:L35">(J4/$J$41)*100</f>
        <v>22.981275527502902</v>
      </c>
    </row>
    <row r="5" spans="1:12" ht="24" customHeight="1">
      <c r="A5" s="22"/>
      <c r="B5" s="22"/>
      <c r="C5" s="23" t="s">
        <v>28</v>
      </c>
      <c r="D5" s="24" t="s">
        <v>24</v>
      </c>
      <c r="E5" s="160">
        <v>138142</v>
      </c>
      <c r="F5" s="160"/>
      <c r="G5" s="41"/>
      <c r="H5" s="41">
        <f aca="true" t="shared" si="2" ref="H5:H13">SUM(E5:G5)</f>
        <v>138142</v>
      </c>
      <c r="I5" s="41">
        <v>141456</v>
      </c>
      <c r="J5" s="207">
        <v>141456</v>
      </c>
      <c r="K5" s="208">
        <f t="shared" si="0"/>
        <v>100</v>
      </c>
      <c r="L5" s="208">
        <f t="shared" si="1"/>
        <v>6.352533832712477</v>
      </c>
    </row>
    <row r="6" spans="1:12" ht="33" customHeight="1">
      <c r="A6" s="22"/>
      <c r="B6" s="22"/>
      <c r="C6" s="23" t="s">
        <v>29</v>
      </c>
      <c r="D6" s="24" t="s">
        <v>25</v>
      </c>
      <c r="E6" s="160">
        <v>96343</v>
      </c>
      <c r="F6" s="160"/>
      <c r="G6" s="41"/>
      <c r="H6" s="41">
        <f t="shared" si="2"/>
        <v>96343</v>
      </c>
      <c r="I6" s="41">
        <v>96775</v>
      </c>
      <c r="J6" s="207">
        <v>96775</v>
      </c>
      <c r="K6" s="208">
        <f t="shared" si="0"/>
        <v>100</v>
      </c>
      <c r="L6" s="208">
        <f t="shared" si="1"/>
        <v>4.345990708494161</v>
      </c>
    </row>
    <row r="7" spans="1:12" ht="24.75" customHeight="1">
      <c r="A7" s="22"/>
      <c r="B7" s="22"/>
      <c r="C7" s="23" t="s">
        <v>30</v>
      </c>
      <c r="D7" s="24" t="s">
        <v>26</v>
      </c>
      <c r="E7" s="160">
        <v>72780</v>
      </c>
      <c r="F7" s="160"/>
      <c r="G7" s="41"/>
      <c r="H7" s="41">
        <f t="shared" si="2"/>
        <v>72780</v>
      </c>
      <c r="I7" s="41">
        <v>73755</v>
      </c>
      <c r="J7" s="207">
        <v>73755</v>
      </c>
      <c r="K7" s="208">
        <f t="shared" si="0"/>
        <v>100</v>
      </c>
      <c r="L7" s="208">
        <f t="shared" si="1"/>
        <v>3.312204026917973</v>
      </c>
    </row>
    <row r="8" spans="1:12" ht="23.25" customHeight="1">
      <c r="A8" s="22"/>
      <c r="B8" s="22"/>
      <c r="C8" s="23" t="s">
        <v>31</v>
      </c>
      <c r="D8" s="24" t="s">
        <v>27</v>
      </c>
      <c r="E8" s="160">
        <v>6068</v>
      </c>
      <c r="F8" s="263"/>
      <c r="G8" s="51"/>
      <c r="H8" s="41">
        <f t="shared" si="2"/>
        <v>6068</v>
      </c>
      <c r="I8" s="41">
        <v>7667</v>
      </c>
      <c r="J8" s="207">
        <v>7667</v>
      </c>
      <c r="K8" s="208">
        <f t="shared" si="0"/>
        <v>100</v>
      </c>
      <c r="L8" s="208">
        <f t="shared" si="1"/>
        <v>0.34431114194807266</v>
      </c>
    </row>
    <row r="9" spans="1:12" ht="27" customHeight="1">
      <c r="A9" s="22"/>
      <c r="B9" s="22"/>
      <c r="C9" s="23" t="s">
        <v>32</v>
      </c>
      <c r="D9" s="24" t="s">
        <v>23</v>
      </c>
      <c r="E9" s="160">
        <v>8252</v>
      </c>
      <c r="F9" s="314">
        <v>45687</v>
      </c>
      <c r="G9" s="264"/>
      <c r="H9" s="41">
        <f t="shared" si="2"/>
        <v>53939</v>
      </c>
      <c r="I9" s="41">
        <v>11167</v>
      </c>
      <c r="J9" s="207">
        <v>11167</v>
      </c>
      <c r="K9" s="208">
        <f t="shared" si="0"/>
        <v>100</v>
      </c>
      <c r="L9" s="208">
        <f t="shared" si="1"/>
        <v>0.5014898294162159</v>
      </c>
    </row>
    <row r="10" spans="1:12" ht="27.75" customHeight="1">
      <c r="A10" s="22"/>
      <c r="B10" s="22"/>
      <c r="C10" s="23" t="s">
        <v>66</v>
      </c>
      <c r="D10" s="24" t="s">
        <v>67</v>
      </c>
      <c r="E10" s="160">
        <v>6506</v>
      </c>
      <c r="F10" s="160">
        <v>22373</v>
      </c>
      <c r="G10" s="160">
        <v>13980</v>
      </c>
      <c r="H10" s="41">
        <f t="shared" si="2"/>
        <v>42859</v>
      </c>
      <c r="I10" s="41">
        <v>194429</v>
      </c>
      <c r="J10" s="207">
        <v>180919</v>
      </c>
      <c r="K10" s="208">
        <f>(J10/I10)*100</f>
        <v>93.051448086448</v>
      </c>
      <c r="L10" s="208">
        <f t="shared" si="1"/>
        <v>8.124745988014002</v>
      </c>
    </row>
    <row r="11" spans="1:12" s="11" customFormat="1" ht="31.5">
      <c r="A11" s="28" t="s">
        <v>7</v>
      </c>
      <c r="B11" s="28" t="s">
        <v>36</v>
      </c>
      <c r="C11" s="29"/>
      <c r="D11" s="30" t="s">
        <v>35</v>
      </c>
      <c r="E11" s="31">
        <f>E12+E13</f>
        <v>0</v>
      </c>
      <c r="F11" s="31">
        <f>F12+F13</f>
        <v>10500</v>
      </c>
      <c r="G11" s="31">
        <f>G12+G13</f>
        <v>0</v>
      </c>
      <c r="H11" s="31">
        <f t="shared" si="2"/>
        <v>10500</v>
      </c>
      <c r="I11" s="31">
        <f>I12+I13</f>
        <v>35238</v>
      </c>
      <c r="J11" s="209">
        <f>J12+J13</f>
        <v>24738</v>
      </c>
      <c r="K11" s="210">
        <f>(J11/I11)*100</f>
        <v>70.20262216924911</v>
      </c>
      <c r="L11" s="210">
        <f t="shared" si="1"/>
        <v>1.1109389630248365</v>
      </c>
    </row>
    <row r="12" spans="1:12" ht="15">
      <c r="A12" s="22"/>
      <c r="B12" s="22"/>
      <c r="C12" s="23" t="s">
        <v>37</v>
      </c>
      <c r="D12" s="24" t="s">
        <v>38</v>
      </c>
      <c r="E12" s="34">
        <v>0</v>
      </c>
      <c r="F12" s="34">
        <v>0</v>
      </c>
      <c r="G12" s="34">
        <v>0</v>
      </c>
      <c r="H12" s="33">
        <f t="shared" si="2"/>
        <v>0</v>
      </c>
      <c r="I12" s="41">
        <v>11412</v>
      </c>
      <c r="J12" s="207">
        <v>11412</v>
      </c>
      <c r="K12" s="208">
        <f>(J12/I12)*100</f>
        <v>100</v>
      </c>
      <c r="L12" s="208">
        <f t="shared" si="1"/>
        <v>0.5124923375389859</v>
      </c>
    </row>
    <row r="13" spans="1:12" s="38" customFormat="1" ht="25.5">
      <c r="A13" s="22"/>
      <c r="B13" s="22"/>
      <c r="C13" s="23" t="s">
        <v>68</v>
      </c>
      <c r="D13" s="24" t="s">
        <v>69</v>
      </c>
      <c r="E13" s="146">
        <v>0</v>
      </c>
      <c r="F13" s="146">
        <v>10500</v>
      </c>
      <c r="G13" s="146"/>
      <c r="H13" s="41">
        <f t="shared" si="2"/>
        <v>10500</v>
      </c>
      <c r="I13" s="41">
        <v>23826</v>
      </c>
      <c r="J13" s="207">
        <v>13326</v>
      </c>
      <c r="K13" s="208">
        <f>(J13/I13)*100</f>
        <v>55.93049609670109</v>
      </c>
      <c r="L13" s="208">
        <f t="shared" si="1"/>
        <v>0.5984466254858506</v>
      </c>
    </row>
    <row r="14" spans="1:12" s="11" customFormat="1" ht="15.75">
      <c r="A14" s="28" t="s">
        <v>8</v>
      </c>
      <c r="B14" s="28" t="s">
        <v>39</v>
      </c>
      <c r="C14" s="29"/>
      <c r="D14" s="30" t="s">
        <v>40</v>
      </c>
      <c r="E14" s="31">
        <f>E17+E19+E23+E16</f>
        <v>185700</v>
      </c>
      <c r="F14" s="31">
        <v>0</v>
      </c>
      <c r="G14" s="31">
        <v>0</v>
      </c>
      <c r="H14" s="31">
        <f>SUM(E14:G14)</f>
        <v>185700</v>
      </c>
      <c r="I14" s="31">
        <f>I17+I19+I23+I16</f>
        <v>205155</v>
      </c>
      <c r="J14" s="209">
        <f>J17+J19+J23</f>
        <v>205155</v>
      </c>
      <c r="K14" s="210">
        <f>(J14/I14)*100</f>
        <v>100</v>
      </c>
      <c r="L14" s="210">
        <f t="shared" si="1"/>
        <v>9.213141036436264</v>
      </c>
    </row>
    <row r="15" spans="1:12" s="11" customFormat="1" ht="15.75">
      <c r="A15" s="47"/>
      <c r="B15" s="47"/>
      <c r="C15" s="26" t="s">
        <v>102</v>
      </c>
      <c r="D15" s="27" t="s">
        <v>103</v>
      </c>
      <c r="E15" s="40">
        <f>E16</f>
        <v>0</v>
      </c>
      <c r="F15" s="40">
        <f>F16</f>
        <v>0</v>
      </c>
      <c r="G15" s="40">
        <f>G16</f>
        <v>0</v>
      </c>
      <c r="H15" s="40">
        <f>SUM(E15:G15)</f>
        <v>0</v>
      </c>
      <c r="I15" s="40">
        <f>I16</f>
        <v>0</v>
      </c>
      <c r="J15" s="204"/>
      <c r="K15" s="208"/>
      <c r="L15" s="208">
        <f t="shared" si="1"/>
        <v>0</v>
      </c>
    </row>
    <row r="16" spans="1:12" s="9" customFormat="1" ht="15">
      <c r="A16" s="52"/>
      <c r="B16" s="52"/>
      <c r="C16" s="23" t="s">
        <v>105</v>
      </c>
      <c r="D16" s="24" t="s">
        <v>104</v>
      </c>
      <c r="E16" s="41"/>
      <c r="F16" s="41"/>
      <c r="G16" s="41"/>
      <c r="H16" s="41">
        <f>SUM(E16:G16)</f>
        <v>0</v>
      </c>
      <c r="I16" s="41"/>
      <c r="J16" s="207"/>
      <c r="K16" s="208"/>
      <c r="L16" s="208">
        <f t="shared" si="1"/>
        <v>0</v>
      </c>
    </row>
    <row r="17" spans="1:12" s="11" customFormat="1" ht="15.75">
      <c r="A17" s="25"/>
      <c r="B17" s="25"/>
      <c r="C17" s="26" t="s">
        <v>59</v>
      </c>
      <c r="D17" s="27" t="s">
        <v>60</v>
      </c>
      <c r="E17" s="40">
        <f>E18</f>
        <v>17000</v>
      </c>
      <c r="F17" s="40">
        <f>F18</f>
        <v>0</v>
      </c>
      <c r="G17" s="40">
        <f>G18</f>
        <v>0</v>
      </c>
      <c r="H17" s="40">
        <f>SUM(E17:G17)</f>
        <v>17000</v>
      </c>
      <c r="I17" s="40">
        <f>I18</f>
        <v>18745</v>
      </c>
      <c r="J17" s="204">
        <f>J18</f>
        <v>18745</v>
      </c>
      <c r="K17" s="208">
        <f aca="true" t="shared" si="3" ref="K17:K26">(J17/I17)*100</f>
        <v>100</v>
      </c>
      <c r="L17" s="208">
        <f t="shared" si="1"/>
        <v>0.8418041418829557</v>
      </c>
    </row>
    <row r="18" spans="1:12" s="11" customFormat="1" ht="15.75">
      <c r="A18" s="25"/>
      <c r="B18" s="25"/>
      <c r="C18" s="26"/>
      <c r="D18" s="24" t="s">
        <v>61</v>
      </c>
      <c r="E18" s="41">
        <v>17000</v>
      </c>
      <c r="F18" s="40"/>
      <c r="G18" s="40"/>
      <c r="H18" s="41">
        <f>SUM(E18:G18)</f>
        <v>17000</v>
      </c>
      <c r="I18" s="41">
        <v>18745</v>
      </c>
      <c r="J18" s="207">
        <v>18745</v>
      </c>
      <c r="K18" s="208">
        <f t="shared" si="3"/>
        <v>100</v>
      </c>
      <c r="L18" s="208">
        <f t="shared" si="1"/>
        <v>0.8418041418829557</v>
      </c>
    </row>
    <row r="19" spans="1:12" s="11" customFormat="1" ht="15.75">
      <c r="A19" s="25"/>
      <c r="B19" s="25"/>
      <c r="C19" s="26" t="s">
        <v>62</v>
      </c>
      <c r="D19" s="27" t="s">
        <v>94</v>
      </c>
      <c r="E19" s="40">
        <f>E20+E21+E22</f>
        <v>153400</v>
      </c>
      <c r="F19" s="40">
        <f>F20+F22</f>
        <v>0</v>
      </c>
      <c r="G19" s="40">
        <f>G20+G22</f>
        <v>0</v>
      </c>
      <c r="H19" s="40">
        <f>H20+H21+H22</f>
        <v>153400</v>
      </c>
      <c r="I19" s="40">
        <f>I20+I21+I22</f>
        <v>171395</v>
      </c>
      <c r="J19" s="204">
        <f>J20+J21+J22</f>
        <v>171395</v>
      </c>
      <c r="K19" s="208">
        <f t="shared" si="3"/>
        <v>100</v>
      </c>
      <c r="L19" s="208">
        <f t="shared" si="1"/>
        <v>7.697040325314974</v>
      </c>
    </row>
    <row r="20" spans="1:12" s="11" customFormat="1" ht="15.75">
      <c r="A20" s="25"/>
      <c r="B20" s="25"/>
      <c r="C20" s="26"/>
      <c r="D20" s="24" t="s">
        <v>4</v>
      </c>
      <c r="E20" s="41">
        <v>140000</v>
      </c>
      <c r="F20" s="40"/>
      <c r="G20" s="40"/>
      <c r="H20" s="41">
        <f aca="true" t="shared" si="4" ref="H20:H25">SUM(E20:G20)</f>
        <v>140000</v>
      </c>
      <c r="I20" s="41">
        <v>156955</v>
      </c>
      <c r="J20" s="207">
        <v>156955</v>
      </c>
      <c r="K20" s="208">
        <f t="shared" si="3"/>
        <v>100</v>
      </c>
      <c r="L20" s="208">
        <f t="shared" si="1"/>
        <v>7.048565969017835</v>
      </c>
    </row>
    <row r="21" spans="1:12" s="11" customFormat="1" ht="15.75">
      <c r="A21" s="25"/>
      <c r="B21" s="25"/>
      <c r="C21" s="26"/>
      <c r="D21" s="24" t="s">
        <v>106</v>
      </c>
      <c r="E21" s="41"/>
      <c r="F21" s="40"/>
      <c r="G21" s="40"/>
      <c r="H21" s="41">
        <f t="shared" si="4"/>
        <v>0</v>
      </c>
      <c r="I21" s="41"/>
      <c r="J21" s="207"/>
      <c r="K21" s="208"/>
      <c r="L21" s="208">
        <f t="shared" si="1"/>
        <v>0</v>
      </c>
    </row>
    <row r="22" spans="1:12" s="3" customFormat="1" ht="12.75">
      <c r="A22" s="25"/>
      <c r="B22" s="25"/>
      <c r="C22" s="23" t="s">
        <v>101</v>
      </c>
      <c r="D22" s="24" t="s">
        <v>5</v>
      </c>
      <c r="E22" s="41">
        <v>13400</v>
      </c>
      <c r="F22" s="40"/>
      <c r="G22" s="40"/>
      <c r="H22" s="41">
        <f t="shared" si="4"/>
        <v>13400</v>
      </c>
      <c r="I22" s="41">
        <v>14440</v>
      </c>
      <c r="J22" s="207">
        <v>14440</v>
      </c>
      <c r="K22" s="208">
        <f t="shared" si="3"/>
        <v>100</v>
      </c>
      <c r="L22" s="208">
        <f t="shared" si="1"/>
        <v>0.6484743562971396</v>
      </c>
    </row>
    <row r="23" spans="1:12" s="11" customFormat="1" ht="15.75">
      <c r="A23" s="25"/>
      <c r="B23" s="25"/>
      <c r="C23" s="26" t="s">
        <v>63</v>
      </c>
      <c r="D23" s="27" t="s">
        <v>64</v>
      </c>
      <c r="E23" s="40">
        <f>E24+E25</f>
        <v>15300</v>
      </c>
      <c r="F23" s="40">
        <f>F24</f>
        <v>0</v>
      </c>
      <c r="G23" s="40">
        <f>G24</f>
        <v>0</v>
      </c>
      <c r="H23" s="40">
        <f t="shared" si="4"/>
        <v>15300</v>
      </c>
      <c r="I23" s="40">
        <f>I24+I25+I26</f>
        <v>15015</v>
      </c>
      <c r="J23" s="204">
        <f>J25+J24+J26</f>
        <v>15015</v>
      </c>
      <c r="K23" s="208">
        <f t="shared" si="3"/>
        <v>100</v>
      </c>
      <c r="L23" s="208">
        <f t="shared" si="1"/>
        <v>0.6742965692383345</v>
      </c>
    </row>
    <row r="24" spans="1:12" s="3" customFormat="1" ht="12.75">
      <c r="A24" s="25"/>
      <c r="B24" s="25"/>
      <c r="C24" s="26"/>
      <c r="D24" s="24" t="s">
        <v>65</v>
      </c>
      <c r="E24" s="160">
        <v>800</v>
      </c>
      <c r="F24" s="40"/>
      <c r="G24" s="40"/>
      <c r="H24" s="41">
        <f t="shared" si="4"/>
        <v>800</v>
      </c>
      <c r="I24" s="41">
        <v>820</v>
      </c>
      <c r="J24" s="207">
        <v>820</v>
      </c>
      <c r="K24" s="208">
        <f t="shared" si="3"/>
        <v>100</v>
      </c>
      <c r="L24" s="208">
        <f t="shared" si="1"/>
        <v>0.03682472106396499</v>
      </c>
    </row>
    <row r="25" spans="1:12" s="133" customFormat="1" ht="12.75">
      <c r="A25" s="25"/>
      <c r="B25" s="25"/>
      <c r="C25" s="26"/>
      <c r="D25" s="24" t="s">
        <v>148</v>
      </c>
      <c r="E25" s="314">
        <v>14500</v>
      </c>
      <c r="F25" s="40"/>
      <c r="G25" s="40"/>
      <c r="H25" s="41">
        <f t="shared" si="4"/>
        <v>14500</v>
      </c>
      <c r="I25" s="41">
        <v>13754</v>
      </c>
      <c r="J25" s="146">
        <v>13754</v>
      </c>
      <c r="K25" s="208">
        <f t="shared" si="3"/>
        <v>100</v>
      </c>
      <c r="L25" s="208">
        <f t="shared" si="1"/>
        <v>0.6176673335533834</v>
      </c>
    </row>
    <row r="26" spans="1:12" s="133" customFormat="1" ht="12.75">
      <c r="A26" s="25"/>
      <c r="B26" s="25"/>
      <c r="C26" s="26"/>
      <c r="D26" s="24" t="s">
        <v>106</v>
      </c>
      <c r="E26" s="41"/>
      <c r="F26" s="40"/>
      <c r="G26" s="40"/>
      <c r="H26" s="41"/>
      <c r="I26" s="41">
        <v>441</v>
      </c>
      <c r="J26" s="146">
        <v>441</v>
      </c>
      <c r="K26" s="208">
        <f t="shared" si="3"/>
        <v>100</v>
      </c>
      <c r="L26" s="208">
        <f t="shared" si="1"/>
        <v>0.01980451462098605</v>
      </c>
    </row>
    <row r="27" spans="1:12" s="11" customFormat="1" ht="15.75">
      <c r="A27" s="28" t="s">
        <v>9</v>
      </c>
      <c r="B27" s="28" t="s">
        <v>41</v>
      </c>
      <c r="C27" s="29"/>
      <c r="D27" s="30" t="s">
        <v>42</v>
      </c>
      <c r="E27" s="31">
        <v>11962</v>
      </c>
      <c r="F27" s="31">
        <v>136793</v>
      </c>
      <c r="G27" s="31">
        <v>0</v>
      </c>
      <c r="H27" s="31">
        <f>SUM(E27:G27)</f>
        <v>148755</v>
      </c>
      <c r="I27" s="31">
        <v>162040</v>
      </c>
      <c r="J27" s="209">
        <v>65258</v>
      </c>
      <c r="K27" s="210">
        <f>(J27/I27)*100</f>
        <v>40.27277215502345</v>
      </c>
      <c r="L27" s="210">
        <f t="shared" si="1"/>
        <v>2.9306190819417406</v>
      </c>
    </row>
    <row r="28" spans="1:12" s="11" customFormat="1" ht="15.75">
      <c r="A28" s="22"/>
      <c r="B28" s="22"/>
      <c r="C28" s="23" t="s">
        <v>43</v>
      </c>
      <c r="D28" s="24" t="s">
        <v>44</v>
      </c>
      <c r="E28" s="41"/>
      <c r="F28" s="315">
        <v>2000</v>
      </c>
      <c r="G28" s="41"/>
      <c r="H28" s="41">
        <f>SUM(E28:G28)</f>
        <v>2000</v>
      </c>
      <c r="I28" s="41">
        <v>1723</v>
      </c>
      <c r="J28" s="204">
        <v>1723</v>
      </c>
      <c r="K28" s="208">
        <f>(J28/I28)*100</f>
        <v>100</v>
      </c>
      <c r="L28" s="208">
        <f t="shared" si="1"/>
        <v>0.07737682243074595</v>
      </c>
    </row>
    <row r="29" spans="1:12" s="11" customFormat="1" ht="15.75">
      <c r="A29" s="28" t="s">
        <v>10</v>
      </c>
      <c r="B29" s="28" t="s">
        <v>45</v>
      </c>
      <c r="C29" s="29"/>
      <c r="D29" s="30" t="s">
        <v>46</v>
      </c>
      <c r="E29" s="45"/>
      <c r="F29" s="45"/>
      <c r="G29" s="45"/>
      <c r="H29" s="31">
        <f>SUM(E29:G29)</f>
        <v>0</v>
      </c>
      <c r="I29" s="31">
        <v>6518</v>
      </c>
      <c r="J29" s="209">
        <v>6518</v>
      </c>
      <c r="K29" s="210">
        <f>(J29/I29)*100</f>
        <v>100</v>
      </c>
      <c r="L29" s="210">
        <f t="shared" si="1"/>
        <v>0.2927116242621022</v>
      </c>
    </row>
    <row r="30" spans="1:12" s="11" customFormat="1" ht="15.75">
      <c r="A30" s="28" t="s">
        <v>20</v>
      </c>
      <c r="B30" s="28" t="s">
        <v>47</v>
      </c>
      <c r="C30" s="29"/>
      <c r="D30" s="30" t="s">
        <v>48</v>
      </c>
      <c r="E30" s="31">
        <f aca="true" t="shared" si="5" ref="E30:J30">E31+E32</f>
        <v>0</v>
      </c>
      <c r="F30" s="31">
        <f t="shared" si="5"/>
        <v>0</v>
      </c>
      <c r="G30" s="31">
        <f t="shared" si="5"/>
        <v>1014</v>
      </c>
      <c r="H30" s="31">
        <f t="shared" si="5"/>
        <v>1014</v>
      </c>
      <c r="I30" s="31">
        <f t="shared" si="5"/>
        <v>4814</v>
      </c>
      <c r="J30" s="209">
        <f t="shared" si="5"/>
        <v>93</v>
      </c>
      <c r="K30" s="210">
        <f>(J30/I30)*100</f>
        <v>1.9318653926049023</v>
      </c>
      <c r="L30" s="210">
        <f t="shared" si="1"/>
        <v>0.004176462267010663</v>
      </c>
    </row>
    <row r="31" spans="1:12" s="11" customFormat="1" ht="15.75">
      <c r="A31" s="22"/>
      <c r="B31" s="22"/>
      <c r="C31" s="23" t="s">
        <v>95</v>
      </c>
      <c r="D31" s="24" t="s">
        <v>96</v>
      </c>
      <c r="E31" s="41"/>
      <c r="F31" s="41"/>
      <c r="G31" s="160">
        <v>1014</v>
      </c>
      <c r="H31" s="41">
        <f>SUM(E31:G31)</f>
        <v>1014</v>
      </c>
      <c r="I31" s="41">
        <v>4814</v>
      </c>
      <c r="J31" s="207">
        <v>93</v>
      </c>
      <c r="K31" s="208"/>
      <c r="L31" s="208">
        <f t="shared" si="1"/>
        <v>0.004176462267010663</v>
      </c>
    </row>
    <row r="32" spans="1:12" s="11" customFormat="1" ht="15.75">
      <c r="A32" s="22"/>
      <c r="B32" s="22"/>
      <c r="C32" s="23" t="s">
        <v>50</v>
      </c>
      <c r="D32" s="24" t="s">
        <v>49</v>
      </c>
      <c r="E32" s="41"/>
      <c r="F32" s="41"/>
      <c r="G32" s="41"/>
      <c r="H32" s="41">
        <f>SUM(E32:G32)</f>
        <v>0</v>
      </c>
      <c r="I32" s="41"/>
      <c r="J32" s="207"/>
      <c r="K32" s="208"/>
      <c r="L32" s="208">
        <f t="shared" si="1"/>
        <v>0</v>
      </c>
    </row>
    <row r="33" spans="1:12" s="11" customFormat="1" ht="31.5">
      <c r="A33" s="28" t="s">
        <v>11</v>
      </c>
      <c r="B33" s="28" t="s">
        <v>51</v>
      </c>
      <c r="C33" s="29"/>
      <c r="D33" s="30" t="s">
        <v>52</v>
      </c>
      <c r="E33" s="31">
        <f aca="true" t="shared" si="6" ref="E33:J33">E34+E35+E36</f>
        <v>0</v>
      </c>
      <c r="F33" s="31">
        <f t="shared" si="6"/>
        <v>34555</v>
      </c>
      <c r="G33" s="31">
        <f t="shared" si="6"/>
        <v>0</v>
      </c>
      <c r="H33" s="31">
        <f t="shared" si="6"/>
        <v>34555</v>
      </c>
      <c r="I33" s="31">
        <f t="shared" si="6"/>
        <v>36675</v>
      </c>
      <c r="J33" s="31">
        <f t="shared" si="6"/>
        <v>21874</v>
      </c>
      <c r="K33" s="210">
        <f>(J33/I33)*100</f>
        <v>59.64280845262441</v>
      </c>
      <c r="L33" s="210">
        <f t="shared" si="1"/>
        <v>0.9823218884794758</v>
      </c>
    </row>
    <row r="34" spans="1:12" s="11" customFormat="1" ht="15.75">
      <c r="A34" s="22"/>
      <c r="B34" s="22"/>
      <c r="C34" s="23" t="s">
        <v>95</v>
      </c>
      <c r="D34" s="24" t="s">
        <v>97</v>
      </c>
      <c r="E34" s="41"/>
      <c r="F34" s="41"/>
      <c r="G34" s="41"/>
      <c r="H34" s="41">
        <f>SUM(E34:G34)</f>
        <v>0</v>
      </c>
      <c r="I34" s="41"/>
      <c r="J34" s="204"/>
      <c r="K34" s="208"/>
      <c r="L34" s="208">
        <f t="shared" si="1"/>
        <v>0</v>
      </c>
    </row>
    <row r="35" spans="1:12" s="3" customFormat="1" ht="12.75">
      <c r="A35" s="22"/>
      <c r="B35" s="22"/>
      <c r="C35" s="23" t="s">
        <v>53</v>
      </c>
      <c r="D35" s="24" t="s">
        <v>54</v>
      </c>
      <c r="E35" s="41"/>
      <c r="F35" s="41">
        <v>34555</v>
      </c>
      <c r="G35" s="41"/>
      <c r="H35" s="41">
        <f>SUM(E35:G35)</f>
        <v>34555</v>
      </c>
      <c r="I35" s="41">
        <v>36675</v>
      </c>
      <c r="J35" s="207">
        <v>21874</v>
      </c>
      <c r="K35" s="208">
        <f>(J35/I35)*100</f>
        <v>59.64280845262441</v>
      </c>
      <c r="L35" s="208">
        <f t="shared" si="1"/>
        <v>0.9823218884794758</v>
      </c>
    </row>
    <row r="36" spans="1:12" s="3" customFormat="1" ht="12.75">
      <c r="A36" s="22"/>
      <c r="B36" s="22"/>
      <c r="C36" s="23" t="s">
        <v>503</v>
      </c>
      <c r="D36" s="20" t="s">
        <v>504</v>
      </c>
      <c r="E36" s="41"/>
      <c r="F36" s="41"/>
      <c r="G36" s="41"/>
      <c r="H36" s="41"/>
      <c r="I36" s="41"/>
      <c r="J36" s="207"/>
      <c r="K36" s="208"/>
      <c r="L36" s="208"/>
    </row>
    <row r="37" spans="1:12" s="11" customFormat="1" ht="15.75">
      <c r="A37" s="28" t="s">
        <v>12</v>
      </c>
      <c r="B37" s="28" t="s">
        <v>55</v>
      </c>
      <c r="C37" s="29"/>
      <c r="D37" s="30" t="s">
        <v>56</v>
      </c>
      <c r="E37" s="31">
        <f>SUM(E38:E40)</f>
        <v>85738</v>
      </c>
      <c r="F37" s="31">
        <f>SUM(F38:F40)</f>
        <v>1218151</v>
      </c>
      <c r="G37" s="31">
        <f>G38</f>
        <v>0</v>
      </c>
      <c r="H37" s="31">
        <f>SUM(E37:G37)</f>
        <v>1303889</v>
      </c>
      <c r="I37" s="31">
        <f>SUM(I38:I40)</f>
        <v>1391390</v>
      </c>
      <c r="J37" s="31">
        <f>SUM(J38:J40)</f>
        <v>1391390</v>
      </c>
      <c r="K37" s="210">
        <f>(J37/I37)*100</f>
        <v>100</v>
      </c>
      <c r="L37" s="210">
        <f>(J37/$J$41)*100</f>
        <v>62.484815416085674</v>
      </c>
    </row>
    <row r="38" spans="1:12" s="44" customFormat="1" ht="25.5">
      <c r="A38" s="22"/>
      <c r="B38" s="22"/>
      <c r="C38" s="23" t="s">
        <v>57</v>
      </c>
      <c r="D38" s="24" t="s">
        <v>58</v>
      </c>
      <c r="E38" s="41">
        <v>74491</v>
      </c>
      <c r="F38" s="41">
        <v>1098151</v>
      </c>
      <c r="G38" s="41"/>
      <c r="H38" s="41">
        <f>SUM(E38:G38)</f>
        <v>1172642</v>
      </c>
      <c r="I38" s="41">
        <v>1283963</v>
      </c>
      <c r="J38" s="146">
        <v>1283963</v>
      </c>
      <c r="K38" s="208">
        <f>(J38/I38)*100</f>
        <v>100</v>
      </c>
      <c r="L38" s="208">
        <f>(J38/$J$41)*100</f>
        <v>57.66046259933132</v>
      </c>
    </row>
    <row r="39" spans="1:12" s="44" customFormat="1" ht="15">
      <c r="A39" s="22"/>
      <c r="B39" s="22"/>
      <c r="C39" s="23" t="s">
        <v>543</v>
      </c>
      <c r="D39" s="24" t="s">
        <v>544</v>
      </c>
      <c r="E39" s="41">
        <v>11247</v>
      </c>
      <c r="F39" s="41"/>
      <c r="G39" s="41"/>
      <c r="H39" s="41">
        <f>SUM(E39:G39)</f>
        <v>11247</v>
      </c>
      <c r="I39" s="41">
        <v>12053</v>
      </c>
      <c r="J39" s="146">
        <v>12053</v>
      </c>
      <c r="K39" s="208">
        <f>(J39/I39)*100</f>
        <v>100</v>
      </c>
      <c r="L39" s="208">
        <f>(J39/$J$41)*100</f>
        <v>0.5412784914438659</v>
      </c>
    </row>
    <row r="40" spans="1:12" s="44" customFormat="1" ht="15">
      <c r="A40" s="22"/>
      <c r="B40" s="22"/>
      <c r="C40" s="23" t="s">
        <v>622</v>
      </c>
      <c r="D40" s="24" t="s">
        <v>623</v>
      </c>
      <c r="E40" s="41"/>
      <c r="F40" s="41">
        <v>120000</v>
      </c>
      <c r="G40" s="41"/>
      <c r="H40" s="41">
        <f>SUM(F40:G40)</f>
        <v>120000</v>
      </c>
      <c r="I40" s="41">
        <v>95374</v>
      </c>
      <c r="J40" s="146">
        <v>95374</v>
      </c>
      <c r="K40" s="208">
        <f>(J40/I40)*100</f>
        <v>100</v>
      </c>
      <c r="L40" s="208">
        <f>(J40/$J$41)*100</f>
        <v>4.283074325310484</v>
      </c>
    </row>
    <row r="41" spans="1:12" ht="15.75">
      <c r="A41" s="28"/>
      <c r="B41" s="28"/>
      <c r="C41" s="29"/>
      <c r="D41" s="30" t="s">
        <v>13</v>
      </c>
      <c r="E41" s="31">
        <f>E4+E11+E14+E27+E29+E30+E33+E37</f>
        <v>611491</v>
      </c>
      <c r="F41" s="31">
        <f>F4+F11+F14+F27+F29+F30+F33+F37</f>
        <v>1468059</v>
      </c>
      <c r="G41" s="31">
        <f>G4+G11+G14+G27+G29+G30+G33+G37</f>
        <v>14994</v>
      </c>
      <c r="H41" s="31">
        <f>H4+H11+H14+H27+H29+H30+H33+H37</f>
        <v>2094544</v>
      </c>
      <c r="I41" s="31">
        <f>I4+I11+I14+I27+I29+I30+I33+I37</f>
        <v>2367079</v>
      </c>
      <c r="J41" s="209">
        <f>J37+J33+J30+J29+J27+J14+J11+J4</f>
        <v>2226765</v>
      </c>
      <c r="K41" s="210">
        <f>(J41/I41)*100</f>
        <v>94.07227219708341</v>
      </c>
      <c r="L41" s="210">
        <f>(J41/$J$41)*100</f>
        <v>100</v>
      </c>
    </row>
    <row r="42" spans="1:9" s="9" customFormat="1" ht="15">
      <c r="A42" s="17"/>
      <c r="B42" s="17"/>
      <c r="C42" s="17"/>
      <c r="D42" s="14"/>
      <c r="E42" s="18"/>
      <c r="F42" s="18"/>
      <c r="G42" s="18"/>
      <c r="H42" s="18"/>
      <c r="I42" s="265"/>
    </row>
    <row r="43" spans="1:9" s="9" customFormat="1" ht="15">
      <c r="A43" s="17"/>
      <c r="B43" s="17"/>
      <c r="C43" s="17"/>
      <c r="D43" s="14"/>
      <c r="E43" s="18"/>
      <c r="F43" s="18"/>
      <c r="G43" s="18"/>
      <c r="H43" s="18"/>
      <c r="I43" s="265"/>
    </row>
    <row r="44" spans="1:9" s="38" customFormat="1" ht="15">
      <c r="A44" s="17"/>
      <c r="B44" s="17"/>
      <c r="C44" s="17"/>
      <c r="D44" s="14"/>
      <c r="E44" s="18"/>
      <c r="F44" s="18"/>
      <c r="G44" s="18"/>
      <c r="H44" s="18"/>
      <c r="I44" s="265"/>
    </row>
    <row r="45" spans="1:8" ht="15">
      <c r="A45" s="17"/>
      <c r="B45" s="17"/>
      <c r="C45" s="17"/>
      <c r="D45" s="14"/>
      <c r="E45" s="18"/>
      <c r="F45" s="18"/>
      <c r="G45" s="18"/>
      <c r="H45" s="18"/>
    </row>
    <row r="46" spans="1:9" s="9" customFormat="1" ht="15">
      <c r="A46" s="17"/>
      <c r="B46" s="17"/>
      <c r="C46" s="17"/>
      <c r="D46" s="14"/>
      <c r="E46" s="18"/>
      <c r="F46" s="18"/>
      <c r="G46" s="18"/>
      <c r="H46" s="18"/>
      <c r="I46" s="265"/>
    </row>
    <row r="47" spans="1:10" s="38" customFormat="1" ht="15">
      <c r="A47" s="17"/>
      <c r="B47" s="17"/>
      <c r="C47" s="17"/>
      <c r="D47" s="14"/>
      <c r="E47" s="18"/>
      <c r="F47" s="18"/>
      <c r="G47" s="18"/>
      <c r="H47" s="18"/>
      <c r="I47" s="265"/>
      <c r="J47" s="266"/>
    </row>
    <row r="48" spans="1:8" ht="15">
      <c r="A48" s="17"/>
      <c r="B48" s="17"/>
      <c r="C48" s="17"/>
      <c r="D48" s="14"/>
      <c r="E48" s="18"/>
      <c r="F48" s="18"/>
      <c r="G48" s="18"/>
      <c r="H48" s="18"/>
    </row>
    <row r="49" spans="1:9" s="9" customFormat="1" ht="15">
      <c r="A49" s="17"/>
      <c r="B49" s="17"/>
      <c r="C49" s="17"/>
      <c r="D49" s="14"/>
      <c r="E49" s="18"/>
      <c r="F49" s="18"/>
      <c r="G49" s="18"/>
      <c r="H49" s="18"/>
      <c r="I49" s="265"/>
    </row>
    <row r="50" spans="1:8" ht="15">
      <c r="A50" s="17"/>
      <c r="B50" s="17"/>
      <c r="C50" s="17"/>
      <c r="D50" s="14"/>
      <c r="E50" s="18"/>
      <c r="F50" s="18"/>
      <c r="G50" s="18"/>
      <c r="H50" s="18"/>
    </row>
    <row r="51" spans="1:9" s="11" customFormat="1" ht="15.75">
      <c r="A51" s="17"/>
      <c r="B51" s="17"/>
      <c r="C51" s="17"/>
      <c r="D51" s="14"/>
      <c r="E51" s="18"/>
      <c r="F51" s="18"/>
      <c r="G51" s="18"/>
      <c r="H51" s="18"/>
      <c r="I51" s="265"/>
    </row>
    <row r="52" spans="1:8" ht="15">
      <c r="A52" s="17"/>
      <c r="B52" s="17"/>
      <c r="C52" s="17"/>
      <c r="D52" s="14"/>
      <c r="E52" s="18"/>
      <c r="F52" s="18"/>
      <c r="G52" s="18"/>
      <c r="H52" s="18"/>
    </row>
    <row r="53" spans="1:8" ht="15">
      <c r="A53" s="17"/>
      <c r="B53" s="17"/>
      <c r="C53" s="17"/>
      <c r="D53" s="14"/>
      <c r="E53" s="18"/>
      <c r="F53" s="18"/>
      <c r="G53" s="18"/>
      <c r="H53" s="18"/>
    </row>
    <row r="54" spans="1:8" ht="15">
      <c r="A54" s="17"/>
      <c r="B54" s="17"/>
      <c r="C54" s="17"/>
      <c r="D54" s="14"/>
      <c r="E54" s="18"/>
      <c r="F54" s="18"/>
      <c r="G54" s="18"/>
      <c r="H54" s="18"/>
    </row>
    <row r="55" spans="1:8" ht="15">
      <c r="A55" s="17"/>
      <c r="B55" s="17"/>
      <c r="C55" s="17"/>
      <c r="D55" s="14"/>
      <c r="E55" s="18"/>
      <c r="F55" s="18"/>
      <c r="G55" s="18"/>
      <c r="H55" s="18"/>
    </row>
    <row r="56" spans="1:8" ht="15">
      <c r="A56" s="17"/>
      <c r="B56" s="17"/>
      <c r="C56" s="17"/>
      <c r="D56" s="14"/>
      <c r="E56" s="18"/>
      <c r="F56" s="18"/>
      <c r="G56" s="18"/>
      <c r="H56" s="18"/>
    </row>
    <row r="57" spans="1:8" ht="15">
      <c r="A57" s="17"/>
      <c r="B57" s="17"/>
      <c r="C57" s="17"/>
      <c r="D57" s="14"/>
      <c r="E57" s="18"/>
      <c r="F57" s="18"/>
      <c r="G57" s="18"/>
      <c r="H57" s="18"/>
    </row>
    <row r="58" spans="1:8" ht="15">
      <c r="A58" s="17"/>
      <c r="B58" s="17"/>
      <c r="C58" s="17"/>
      <c r="D58" s="14"/>
      <c r="E58" s="18"/>
      <c r="F58" s="18"/>
      <c r="G58" s="18"/>
      <c r="H58" s="18"/>
    </row>
  </sheetData>
  <sheetProtection/>
  <mergeCells count="2">
    <mergeCell ref="A1:L1"/>
    <mergeCell ref="A2:L2"/>
  </mergeCells>
  <printOptions heading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5" r:id="rId1"/>
  <headerFooter alignWithMargins="0">
    <oddHeader>&amp;L1. melléklet a 7/2020. (VII.10.) önk. rendelethez ezer Ft
&amp;R1. melléklet a ../2020.(......) önk. rendelethez ezer Ft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203"/>
  <sheetViews>
    <sheetView view="pageLayout" zoomScaleNormal="130" workbookViewId="0" topLeftCell="A1">
      <selection activeCell="K8" sqref="K8"/>
    </sheetView>
  </sheetViews>
  <sheetFormatPr defaultColWidth="9.140625" defaultRowHeight="12.75"/>
  <cols>
    <col min="1" max="1" width="7.7109375" style="15" customWidth="1"/>
    <col min="2" max="2" width="6.7109375" style="15" customWidth="1"/>
    <col min="3" max="3" width="7.00390625" style="15" customWidth="1"/>
    <col min="4" max="4" width="34.7109375" style="12" customWidth="1"/>
    <col min="5" max="5" width="13.421875" style="16" customWidth="1"/>
    <col min="6" max="6" width="15.28125" style="16" customWidth="1"/>
    <col min="7" max="7" width="10.57421875" style="16" customWidth="1"/>
    <col min="8" max="8" width="15.00390625" style="16" customWidth="1"/>
    <col min="9" max="9" width="13.421875" style="16" customWidth="1"/>
    <col min="10" max="10" width="12.7109375" style="220" bestFit="1" customWidth="1"/>
    <col min="11" max="11" width="11.00390625" style="278" customWidth="1"/>
    <col min="13" max="13" width="12.7109375" style="0" bestFit="1" customWidth="1"/>
  </cols>
  <sheetData>
    <row r="1" spans="1:11" ht="15.75">
      <c r="A1" s="432" t="s">
        <v>598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</row>
    <row r="2" spans="1:11" ht="15.75">
      <c r="A2" s="434" t="s">
        <v>117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</row>
    <row r="3" spans="1:9" ht="15.75">
      <c r="A3" s="436"/>
      <c r="B3" s="436"/>
      <c r="C3" s="436"/>
      <c r="D3" s="436"/>
      <c r="E3" s="15"/>
      <c r="F3" s="7"/>
      <c r="G3"/>
      <c r="H3"/>
      <c r="I3" s="15"/>
    </row>
    <row r="4" spans="1:11" s="66" customFormat="1" ht="12.75">
      <c r="A4" s="438" t="s">
        <v>130</v>
      </c>
      <c r="B4" s="438"/>
      <c r="C4" s="438"/>
      <c r="D4" s="438"/>
      <c r="E4" s="65"/>
      <c r="F4" s="65"/>
      <c r="I4" s="65"/>
      <c r="J4" s="84"/>
      <c r="K4" s="279"/>
    </row>
    <row r="5" spans="1:11" s="81" customFormat="1" ht="45">
      <c r="A5" s="63" t="s">
        <v>18</v>
      </c>
      <c r="B5" s="63" t="s">
        <v>19</v>
      </c>
      <c r="C5" s="63" t="s">
        <v>16</v>
      </c>
      <c r="D5" s="63" t="s">
        <v>17</v>
      </c>
      <c r="E5" s="64" t="s">
        <v>593</v>
      </c>
      <c r="F5" s="64" t="s">
        <v>594</v>
      </c>
      <c r="G5" s="64" t="s">
        <v>595</v>
      </c>
      <c r="H5" s="64" t="s">
        <v>596</v>
      </c>
      <c r="I5" s="64" t="s">
        <v>597</v>
      </c>
      <c r="J5" s="64" t="s">
        <v>204</v>
      </c>
      <c r="K5" s="280" t="s">
        <v>207</v>
      </c>
    </row>
    <row r="6" spans="1:11" s="66" customFormat="1" ht="22.5">
      <c r="A6" s="67" t="s">
        <v>6</v>
      </c>
      <c r="B6" s="67" t="s">
        <v>33</v>
      </c>
      <c r="C6" s="68"/>
      <c r="D6" s="69" t="s">
        <v>34</v>
      </c>
      <c r="E6" s="70">
        <f aca="true" t="shared" si="0" ref="E6:J6">E7+E8+E9+E10+E11+E12</f>
        <v>321585</v>
      </c>
      <c r="F6" s="70">
        <f t="shared" si="0"/>
        <v>68060</v>
      </c>
      <c r="G6" s="70">
        <f t="shared" si="0"/>
        <v>0</v>
      </c>
      <c r="H6" s="70">
        <f t="shared" si="0"/>
        <v>389645</v>
      </c>
      <c r="I6" s="70">
        <f t="shared" si="0"/>
        <v>510846</v>
      </c>
      <c r="J6" s="70">
        <f t="shared" si="0"/>
        <v>497336</v>
      </c>
      <c r="K6" s="281">
        <f aca="true" t="shared" si="1" ref="K6:K24">(J6/I6)*100</f>
        <v>97.35536737098852</v>
      </c>
    </row>
    <row r="7" spans="1:11" s="66" customFormat="1" ht="20.25" customHeight="1">
      <c r="A7" s="71"/>
      <c r="B7" s="71"/>
      <c r="C7" s="72" t="s">
        <v>28</v>
      </c>
      <c r="D7" s="73" t="s">
        <v>24</v>
      </c>
      <c r="E7" s="94">
        <v>138142</v>
      </c>
      <c r="F7" s="74"/>
      <c r="G7" s="74"/>
      <c r="H7" s="74">
        <f aca="true" t="shared" si="2" ref="H7:H12">SUM(E7:G7)</f>
        <v>138142</v>
      </c>
      <c r="I7" s="191">
        <v>141456</v>
      </c>
      <c r="J7" s="191">
        <v>141456</v>
      </c>
      <c r="K7" s="282">
        <f t="shared" si="1"/>
        <v>100</v>
      </c>
    </row>
    <row r="8" spans="1:11" s="66" customFormat="1" ht="20.25" customHeight="1">
      <c r="A8" s="71"/>
      <c r="B8" s="71"/>
      <c r="C8" s="72" t="s">
        <v>29</v>
      </c>
      <c r="D8" s="73" t="s">
        <v>25</v>
      </c>
      <c r="E8" s="94">
        <v>96343</v>
      </c>
      <c r="F8" s="74"/>
      <c r="G8" s="74"/>
      <c r="H8" s="74">
        <f t="shared" si="2"/>
        <v>96343</v>
      </c>
      <c r="I8" s="191">
        <v>96775</v>
      </c>
      <c r="J8" s="191">
        <v>96775</v>
      </c>
      <c r="K8" s="282">
        <f t="shared" si="1"/>
        <v>100</v>
      </c>
    </row>
    <row r="9" spans="1:11" s="66" customFormat="1" ht="20.25" customHeight="1">
      <c r="A9" s="71"/>
      <c r="B9" s="71"/>
      <c r="C9" s="72" t="s">
        <v>30</v>
      </c>
      <c r="D9" s="73" t="s">
        <v>26</v>
      </c>
      <c r="E9" s="94">
        <v>72780</v>
      </c>
      <c r="F9" s="74"/>
      <c r="G9" s="74"/>
      <c r="H9" s="74">
        <f t="shared" si="2"/>
        <v>72780</v>
      </c>
      <c r="I9" s="191">
        <v>73755</v>
      </c>
      <c r="J9" s="191">
        <v>73755</v>
      </c>
      <c r="K9" s="282">
        <f t="shared" si="1"/>
        <v>100</v>
      </c>
    </row>
    <row r="10" spans="1:11" s="66" customFormat="1" ht="20.25" customHeight="1">
      <c r="A10" s="71"/>
      <c r="B10" s="71"/>
      <c r="C10" s="72" t="s">
        <v>31</v>
      </c>
      <c r="D10" s="73" t="s">
        <v>27</v>
      </c>
      <c r="E10" s="94">
        <v>6068</v>
      </c>
      <c r="F10" s="82"/>
      <c r="G10" s="82"/>
      <c r="H10" s="74">
        <f t="shared" si="2"/>
        <v>6068</v>
      </c>
      <c r="I10" s="191">
        <v>7667</v>
      </c>
      <c r="J10" s="191">
        <v>7667</v>
      </c>
      <c r="K10" s="282">
        <f t="shared" si="1"/>
        <v>100</v>
      </c>
    </row>
    <row r="11" spans="1:11" s="66" customFormat="1" ht="11.25">
      <c r="A11" s="71"/>
      <c r="B11" s="71"/>
      <c r="C11" s="72" t="s">
        <v>32</v>
      </c>
      <c r="D11" s="73" t="s">
        <v>23</v>
      </c>
      <c r="E11" s="94">
        <v>8252</v>
      </c>
      <c r="F11" s="94">
        <v>45687</v>
      </c>
      <c r="G11" s="82"/>
      <c r="H11" s="74">
        <f t="shared" si="2"/>
        <v>53939</v>
      </c>
      <c r="I11" s="191">
        <v>11167</v>
      </c>
      <c r="J11" s="191">
        <v>11167</v>
      </c>
      <c r="K11" s="282">
        <f t="shared" si="1"/>
        <v>100</v>
      </c>
    </row>
    <row r="12" spans="1:13" s="66" customFormat="1" ht="21.75" customHeight="1">
      <c r="A12" s="71"/>
      <c r="B12" s="71"/>
      <c r="C12" s="72" t="s">
        <v>66</v>
      </c>
      <c r="D12" s="73" t="s">
        <v>67</v>
      </c>
      <c r="E12" s="74"/>
      <c r="F12" s="94">
        <f>F13+F14+F15+F16+F17+F18+F19+F20</f>
        <v>22373</v>
      </c>
      <c r="G12" s="74"/>
      <c r="H12" s="74">
        <f t="shared" si="2"/>
        <v>22373</v>
      </c>
      <c r="I12" s="191">
        <f>SUM(I13:I23)</f>
        <v>180026</v>
      </c>
      <c r="J12" s="191">
        <f>SUM(J13:J23)</f>
        <v>166516</v>
      </c>
      <c r="K12" s="282">
        <f t="shared" si="1"/>
        <v>92.49552842367214</v>
      </c>
      <c r="M12" s="293"/>
    </row>
    <row r="13" spans="1:11" s="66" customFormat="1" ht="11.25">
      <c r="A13" s="71"/>
      <c r="B13" s="71"/>
      <c r="C13" s="72"/>
      <c r="D13" s="49" t="s">
        <v>605</v>
      </c>
      <c r="E13" s="75"/>
      <c r="F13" s="75">
        <v>22373</v>
      </c>
      <c r="G13" s="75"/>
      <c r="H13" s="74"/>
      <c r="I13" s="75">
        <v>129164</v>
      </c>
      <c r="J13" s="75">
        <v>115654</v>
      </c>
      <c r="K13" s="282">
        <f t="shared" si="1"/>
        <v>89.54042922176458</v>
      </c>
    </row>
    <row r="14" spans="1:11" s="66" customFormat="1" ht="22.5">
      <c r="A14" s="71"/>
      <c r="B14" s="71"/>
      <c r="C14" s="72"/>
      <c r="D14" s="168" t="s">
        <v>606</v>
      </c>
      <c r="E14" s="75"/>
      <c r="F14" s="75"/>
      <c r="G14" s="75"/>
      <c r="H14" s="74"/>
      <c r="I14" s="75">
        <v>614</v>
      </c>
      <c r="J14" s="75">
        <v>614</v>
      </c>
      <c r="K14" s="282">
        <f t="shared" si="1"/>
        <v>100</v>
      </c>
    </row>
    <row r="15" spans="1:11" s="66" customFormat="1" ht="22.5">
      <c r="A15" s="71"/>
      <c r="B15" s="71"/>
      <c r="C15" s="72"/>
      <c r="D15" s="168" t="s">
        <v>607</v>
      </c>
      <c r="E15" s="75"/>
      <c r="F15" s="75"/>
      <c r="G15" s="75"/>
      <c r="H15" s="74"/>
      <c r="I15" s="75">
        <v>3100</v>
      </c>
      <c r="J15" s="75">
        <v>3100</v>
      </c>
      <c r="K15" s="282">
        <f t="shared" si="1"/>
        <v>100</v>
      </c>
    </row>
    <row r="16" spans="1:11" s="66" customFormat="1" ht="11.25">
      <c r="A16" s="71"/>
      <c r="B16" s="71"/>
      <c r="C16" s="72"/>
      <c r="D16" s="168" t="s">
        <v>512</v>
      </c>
      <c r="E16" s="75"/>
      <c r="F16" s="75"/>
      <c r="G16" s="75"/>
      <c r="H16" s="74"/>
      <c r="I16" s="75">
        <v>851</v>
      </c>
      <c r="J16" s="75">
        <v>851</v>
      </c>
      <c r="K16" s="282">
        <f t="shared" si="1"/>
        <v>100</v>
      </c>
    </row>
    <row r="17" spans="1:11" s="66" customFormat="1" ht="22.5">
      <c r="A17" s="71"/>
      <c r="B17" s="71"/>
      <c r="C17" s="72"/>
      <c r="D17" s="316" t="s">
        <v>608</v>
      </c>
      <c r="E17" s="75"/>
      <c r="F17" s="75"/>
      <c r="G17" s="75"/>
      <c r="H17" s="74"/>
      <c r="I17" s="75">
        <v>6266</v>
      </c>
      <c r="J17" s="75">
        <v>6266</v>
      </c>
      <c r="K17" s="282">
        <f t="shared" si="1"/>
        <v>100</v>
      </c>
    </row>
    <row r="18" spans="1:11" s="66" customFormat="1" ht="11.25">
      <c r="A18" s="71"/>
      <c r="B18" s="71"/>
      <c r="C18" s="72"/>
      <c r="D18" s="316" t="s">
        <v>609</v>
      </c>
      <c r="E18" s="75"/>
      <c r="F18" s="75"/>
      <c r="G18" s="75"/>
      <c r="H18" s="74"/>
      <c r="I18" s="75">
        <v>2000</v>
      </c>
      <c r="J18" s="75">
        <v>2000</v>
      </c>
      <c r="K18" s="282">
        <f t="shared" si="1"/>
        <v>100</v>
      </c>
    </row>
    <row r="19" spans="1:11" s="66" customFormat="1" ht="22.5">
      <c r="A19" s="71"/>
      <c r="B19" s="71"/>
      <c r="C19" s="72"/>
      <c r="D19" s="317" t="s">
        <v>610</v>
      </c>
      <c r="E19" s="75"/>
      <c r="F19" s="75"/>
      <c r="G19" s="75"/>
      <c r="H19" s="74"/>
      <c r="I19" s="75">
        <v>27872</v>
      </c>
      <c r="J19" s="75">
        <v>27872</v>
      </c>
      <c r="K19" s="282">
        <f t="shared" si="1"/>
        <v>100</v>
      </c>
    </row>
    <row r="20" spans="1:11" s="66" customFormat="1" ht="11.25">
      <c r="A20" s="71"/>
      <c r="B20" s="71"/>
      <c r="C20" s="72"/>
      <c r="D20" s="316" t="s">
        <v>611</v>
      </c>
      <c r="E20" s="75"/>
      <c r="F20" s="75"/>
      <c r="G20" s="75"/>
      <c r="H20" s="74"/>
      <c r="I20" s="75">
        <v>8010</v>
      </c>
      <c r="J20" s="75">
        <v>8010</v>
      </c>
      <c r="K20" s="282">
        <f t="shared" si="1"/>
        <v>100</v>
      </c>
    </row>
    <row r="21" spans="1:11" s="66" customFormat="1" ht="11.25">
      <c r="A21" s="71"/>
      <c r="B21" s="71"/>
      <c r="C21" s="72"/>
      <c r="D21" s="49" t="s">
        <v>612</v>
      </c>
      <c r="E21" s="75"/>
      <c r="F21" s="75"/>
      <c r="G21" s="75"/>
      <c r="H21" s="74"/>
      <c r="I21" s="75">
        <v>878</v>
      </c>
      <c r="J21" s="75">
        <v>878</v>
      </c>
      <c r="K21" s="282">
        <f t="shared" si="1"/>
        <v>100</v>
      </c>
    </row>
    <row r="22" spans="1:11" s="66" customFormat="1" ht="22.5">
      <c r="A22" s="71"/>
      <c r="B22" s="71"/>
      <c r="C22" s="72"/>
      <c r="D22" s="49" t="s">
        <v>613</v>
      </c>
      <c r="E22" s="75"/>
      <c r="F22" s="75"/>
      <c r="G22" s="75"/>
      <c r="H22" s="74"/>
      <c r="I22" s="75">
        <v>213</v>
      </c>
      <c r="J22" s="75">
        <v>213</v>
      </c>
      <c r="K22" s="282">
        <f t="shared" si="1"/>
        <v>100</v>
      </c>
    </row>
    <row r="23" spans="1:11" s="66" customFormat="1" ht="11.25">
      <c r="A23" s="71"/>
      <c r="B23" s="71"/>
      <c r="C23" s="72"/>
      <c r="D23" s="49" t="s">
        <v>614</v>
      </c>
      <c r="E23" s="75"/>
      <c r="F23" s="75"/>
      <c r="G23" s="75"/>
      <c r="H23" s="74"/>
      <c r="I23" s="75">
        <v>1058</v>
      </c>
      <c r="J23" s="75">
        <v>1058</v>
      </c>
      <c r="K23" s="282">
        <f t="shared" si="1"/>
        <v>100</v>
      </c>
    </row>
    <row r="24" spans="1:11" s="83" customFormat="1" ht="22.5">
      <c r="A24" s="67" t="s">
        <v>7</v>
      </c>
      <c r="B24" s="67" t="s">
        <v>36</v>
      </c>
      <c r="C24" s="68"/>
      <c r="D24" s="69" t="s">
        <v>35</v>
      </c>
      <c r="E24" s="70">
        <f>E25+E28</f>
        <v>0</v>
      </c>
      <c r="F24" s="70">
        <f>F25+F28</f>
        <v>10500</v>
      </c>
      <c r="G24" s="70">
        <f>G25+G28</f>
        <v>0</v>
      </c>
      <c r="H24" s="70">
        <f>SUM(E24:G24)</f>
        <v>10500</v>
      </c>
      <c r="I24" s="70">
        <f>I25+I28</f>
        <v>35238</v>
      </c>
      <c r="J24" s="70">
        <f>J25+J28</f>
        <v>24738</v>
      </c>
      <c r="K24" s="281">
        <f t="shared" si="1"/>
        <v>70.20262216924911</v>
      </c>
    </row>
    <row r="25" spans="1:11" s="66" customFormat="1" ht="11.25">
      <c r="A25" s="71"/>
      <c r="B25" s="71"/>
      <c r="C25" s="72" t="s">
        <v>37</v>
      </c>
      <c r="D25" s="73" t="s">
        <v>38</v>
      </c>
      <c r="E25" s="75"/>
      <c r="F25" s="75"/>
      <c r="G25" s="75"/>
      <c r="H25" s="74">
        <f>SUM(E25:G25)</f>
        <v>0</v>
      </c>
      <c r="I25" s="75">
        <f>SUM(I26:I27)</f>
        <v>11412</v>
      </c>
      <c r="J25" s="75">
        <v>11412</v>
      </c>
      <c r="K25" s="282"/>
    </row>
    <row r="26" spans="1:11" s="66" customFormat="1" ht="11.25">
      <c r="A26" s="71"/>
      <c r="B26" s="71"/>
      <c r="C26" s="72"/>
      <c r="D26" s="49" t="s">
        <v>615</v>
      </c>
      <c r="E26" s="75"/>
      <c r="F26" s="75"/>
      <c r="G26" s="75"/>
      <c r="H26" s="74"/>
      <c r="I26" s="75">
        <v>11250</v>
      </c>
      <c r="J26" s="75">
        <v>11250</v>
      </c>
      <c r="K26" s="282"/>
    </row>
    <row r="27" spans="1:11" s="66" customFormat="1" ht="11.25">
      <c r="A27" s="71"/>
      <c r="B27" s="71"/>
      <c r="C27" s="72"/>
      <c r="D27" s="49" t="s">
        <v>585</v>
      </c>
      <c r="E27" s="75"/>
      <c r="F27" s="75"/>
      <c r="G27" s="75"/>
      <c r="H27" s="74"/>
      <c r="I27" s="75">
        <v>162</v>
      </c>
      <c r="J27" s="75">
        <v>162</v>
      </c>
      <c r="K27" s="282"/>
    </row>
    <row r="28" spans="1:11" s="66" customFormat="1" ht="22.5">
      <c r="A28" s="71"/>
      <c r="B28" s="71"/>
      <c r="C28" s="72" t="s">
        <v>68</v>
      </c>
      <c r="D28" s="73" t="s">
        <v>69</v>
      </c>
      <c r="E28" s="75"/>
      <c r="F28" s="197">
        <f>F29+F30+F31</f>
        <v>10500</v>
      </c>
      <c r="G28" s="75"/>
      <c r="H28" s="74">
        <f>SUM(E28:G28)</f>
        <v>10500</v>
      </c>
      <c r="I28" s="75">
        <f>SUM(I29:I32)</f>
        <v>23826</v>
      </c>
      <c r="J28" s="75">
        <f>SUM(J29:J32)</f>
        <v>13326</v>
      </c>
      <c r="K28" s="282">
        <f aca="true" t="shared" si="3" ref="K28:K33">(J28/I28)*100</f>
        <v>55.93049609670109</v>
      </c>
    </row>
    <row r="29" spans="1:11" s="66" customFormat="1" ht="22.5">
      <c r="A29" s="71"/>
      <c r="B29" s="71"/>
      <c r="C29" s="72"/>
      <c r="D29" s="49" t="s">
        <v>616</v>
      </c>
      <c r="E29" s="75"/>
      <c r="F29" s="75">
        <v>10500</v>
      </c>
      <c r="G29" s="75"/>
      <c r="H29" s="74">
        <f>SUM(E29:G29)</f>
        <v>10500</v>
      </c>
      <c r="I29" s="75">
        <v>10500</v>
      </c>
      <c r="J29" s="75"/>
      <c r="K29" s="282">
        <f t="shared" si="3"/>
        <v>0</v>
      </c>
    </row>
    <row r="30" spans="1:11" s="66" customFormat="1" ht="22.5">
      <c r="A30" s="71"/>
      <c r="B30" s="71"/>
      <c r="C30" s="72"/>
      <c r="D30" s="318" t="s">
        <v>617</v>
      </c>
      <c r="E30" s="75"/>
      <c r="F30" s="75"/>
      <c r="G30" s="75"/>
      <c r="H30" s="74">
        <f>SUM(E30:G30)</f>
        <v>0</v>
      </c>
      <c r="I30" s="75">
        <v>2303</v>
      </c>
      <c r="J30" s="75">
        <v>2303</v>
      </c>
      <c r="K30" s="282">
        <f t="shared" si="3"/>
        <v>100</v>
      </c>
    </row>
    <row r="31" spans="1:11" s="66" customFormat="1" ht="33.75">
      <c r="A31" s="71"/>
      <c r="B31" s="71"/>
      <c r="C31" s="72"/>
      <c r="D31" s="49" t="s">
        <v>618</v>
      </c>
      <c r="E31" s="75"/>
      <c r="F31" s="75"/>
      <c r="G31" s="75"/>
      <c r="H31" s="75"/>
      <c r="I31" s="75">
        <v>10707</v>
      </c>
      <c r="J31" s="75">
        <v>10707</v>
      </c>
      <c r="K31" s="282">
        <f t="shared" si="3"/>
        <v>100</v>
      </c>
    </row>
    <row r="32" spans="1:11" s="66" customFormat="1" ht="22.5">
      <c r="A32" s="71"/>
      <c r="B32" s="71"/>
      <c r="C32" s="72"/>
      <c r="D32" s="49" t="s">
        <v>619</v>
      </c>
      <c r="E32" s="75"/>
      <c r="F32" s="75"/>
      <c r="G32" s="75"/>
      <c r="H32" s="75"/>
      <c r="I32" s="75">
        <v>316</v>
      </c>
      <c r="J32" s="75">
        <v>316</v>
      </c>
      <c r="K32" s="282">
        <f t="shared" si="3"/>
        <v>100</v>
      </c>
    </row>
    <row r="33" spans="1:11" s="83" customFormat="1" ht="11.25">
      <c r="A33" s="67" t="s">
        <v>8</v>
      </c>
      <c r="B33" s="67" t="s">
        <v>39</v>
      </c>
      <c r="C33" s="68"/>
      <c r="D33" s="69" t="s">
        <v>40</v>
      </c>
      <c r="E33" s="70">
        <f aca="true" t="shared" si="4" ref="E33:J33">E34+E35+E37+E40</f>
        <v>185700</v>
      </c>
      <c r="F33" s="70">
        <f t="shared" si="4"/>
        <v>0</v>
      </c>
      <c r="G33" s="70">
        <f t="shared" si="4"/>
        <v>0</v>
      </c>
      <c r="H33" s="70">
        <f t="shared" si="4"/>
        <v>185700</v>
      </c>
      <c r="I33" s="70">
        <f t="shared" si="4"/>
        <v>205155</v>
      </c>
      <c r="J33" s="70">
        <f t="shared" si="4"/>
        <v>205155</v>
      </c>
      <c r="K33" s="281">
        <f t="shared" si="3"/>
        <v>100</v>
      </c>
    </row>
    <row r="34" spans="1:11" s="83" customFormat="1" ht="11.25">
      <c r="A34" s="76"/>
      <c r="B34" s="76"/>
      <c r="C34" s="77" t="s">
        <v>102</v>
      </c>
      <c r="D34" s="78" t="s">
        <v>103</v>
      </c>
      <c r="E34" s="79">
        <v>0</v>
      </c>
      <c r="F34" s="79">
        <v>0</v>
      </c>
      <c r="G34" s="79">
        <v>0</v>
      </c>
      <c r="H34" s="79">
        <v>0</v>
      </c>
      <c r="I34" s="79">
        <v>0</v>
      </c>
      <c r="J34" s="79"/>
      <c r="K34" s="282"/>
    </row>
    <row r="35" spans="1:11" s="83" customFormat="1" ht="11.25">
      <c r="A35" s="76"/>
      <c r="B35" s="76"/>
      <c r="C35" s="77" t="s">
        <v>59</v>
      </c>
      <c r="D35" s="78" t="s">
        <v>60</v>
      </c>
      <c r="E35" s="79">
        <f>E36</f>
        <v>17000</v>
      </c>
      <c r="F35" s="79">
        <f>F36</f>
        <v>0</v>
      </c>
      <c r="G35" s="79">
        <f>G36</f>
        <v>0</v>
      </c>
      <c r="H35" s="79">
        <f>SUM(E35:G35)</f>
        <v>17000</v>
      </c>
      <c r="I35" s="79">
        <f>I36</f>
        <v>18745</v>
      </c>
      <c r="J35" s="79">
        <f>J36</f>
        <v>18745</v>
      </c>
      <c r="K35" s="282">
        <f aca="true" t="shared" si="5" ref="K35:K64">(J35/I35)*100</f>
        <v>100</v>
      </c>
    </row>
    <row r="36" spans="1:11" s="83" customFormat="1" ht="11.25">
      <c r="A36" s="76"/>
      <c r="B36" s="76"/>
      <c r="C36" s="77"/>
      <c r="D36" s="73" t="s">
        <v>61</v>
      </c>
      <c r="E36" s="74">
        <v>17000</v>
      </c>
      <c r="F36" s="79"/>
      <c r="G36" s="79"/>
      <c r="H36" s="74">
        <f aca="true" t="shared" si="6" ref="H36:H48">SUM(E36:G36)</f>
        <v>17000</v>
      </c>
      <c r="I36" s="74">
        <v>18745</v>
      </c>
      <c r="J36" s="74">
        <v>18745</v>
      </c>
      <c r="K36" s="282">
        <f t="shared" si="5"/>
        <v>100</v>
      </c>
    </row>
    <row r="37" spans="1:11" s="83" customFormat="1" ht="11.25">
      <c r="A37" s="76"/>
      <c r="B37" s="76"/>
      <c r="C37" s="77" t="s">
        <v>62</v>
      </c>
      <c r="D37" s="78" t="s">
        <v>94</v>
      </c>
      <c r="E37" s="79">
        <f>E38+E39</f>
        <v>153400</v>
      </c>
      <c r="F37" s="79">
        <f>F38+F39</f>
        <v>0</v>
      </c>
      <c r="G37" s="79">
        <f>G38+G39</f>
        <v>0</v>
      </c>
      <c r="H37" s="79">
        <f t="shared" si="6"/>
        <v>153400</v>
      </c>
      <c r="I37" s="79">
        <f>I38+I39</f>
        <v>171395</v>
      </c>
      <c r="J37" s="79">
        <f>J38+J39</f>
        <v>171395</v>
      </c>
      <c r="K37" s="282">
        <f t="shared" si="5"/>
        <v>100</v>
      </c>
    </row>
    <row r="38" spans="1:11" s="83" customFormat="1" ht="11.25">
      <c r="A38" s="76"/>
      <c r="B38" s="76"/>
      <c r="C38" s="77" t="s">
        <v>541</v>
      </c>
      <c r="D38" s="73" t="s">
        <v>4</v>
      </c>
      <c r="E38" s="74">
        <v>140000</v>
      </c>
      <c r="F38" s="79"/>
      <c r="G38" s="79"/>
      <c r="H38" s="74">
        <f t="shared" si="6"/>
        <v>140000</v>
      </c>
      <c r="I38" s="74">
        <v>156955</v>
      </c>
      <c r="J38" s="74">
        <v>156955</v>
      </c>
      <c r="K38" s="282">
        <f t="shared" si="5"/>
        <v>100</v>
      </c>
    </row>
    <row r="39" spans="1:11" s="83" customFormat="1" ht="11.25">
      <c r="A39" s="76"/>
      <c r="B39" s="76"/>
      <c r="C39" s="77" t="s">
        <v>101</v>
      </c>
      <c r="D39" s="73" t="s">
        <v>5</v>
      </c>
      <c r="E39" s="74">
        <v>13400</v>
      </c>
      <c r="F39" s="79"/>
      <c r="G39" s="79"/>
      <c r="H39" s="74">
        <f t="shared" si="6"/>
        <v>13400</v>
      </c>
      <c r="I39" s="74">
        <v>14440</v>
      </c>
      <c r="J39" s="74">
        <v>14440</v>
      </c>
      <c r="K39" s="282">
        <f t="shared" si="5"/>
        <v>100</v>
      </c>
    </row>
    <row r="40" spans="1:11" s="83" customFormat="1" ht="11.25">
      <c r="A40" s="76"/>
      <c r="B40" s="76"/>
      <c r="C40" s="77" t="s">
        <v>63</v>
      </c>
      <c r="D40" s="78" t="s">
        <v>64</v>
      </c>
      <c r="E40" s="79">
        <f>E41+E42</f>
        <v>15300</v>
      </c>
      <c r="F40" s="79">
        <f>F41</f>
        <v>0</v>
      </c>
      <c r="G40" s="79">
        <f>G41</f>
        <v>0</v>
      </c>
      <c r="H40" s="79">
        <f t="shared" si="6"/>
        <v>15300</v>
      </c>
      <c r="I40" s="79">
        <f>SUM(I41:I43)</f>
        <v>15015</v>
      </c>
      <c r="J40" s="79">
        <f>SUM(J41:J43)</f>
        <v>15015</v>
      </c>
      <c r="K40" s="282">
        <f t="shared" si="5"/>
        <v>100</v>
      </c>
    </row>
    <row r="41" spans="1:11" s="83" customFormat="1" ht="11.25">
      <c r="A41" s="76"/>
      <c r="B41" s="76"/>
      <c r="C41" s="77"/>
      <c r="D41" s="73" t="s">
        <v>65</v>
      </c>
      <c r="E41" s="74">
        <v>800</v>
      </c>
      <c r="F41" s="79"/>
      <c r="G41" s="79"/>
      <c r="H41" s="74">
        <f t="shared" si="6"/>
        <v>800</v>
      </c>
      <c r="I41" s="74">
        <v>820</v>
      </c>
      <c r="J41" s="74">
        <v>820</v>
      </c>
      <c r="K41" s="282">
        <f t="shared" si="5"/>
        <v>100</v>
      </c>
    </row>
    <row r="42" spans="1:11" s="83" customFormat="1" ht="11.25">
      <c r="A42" s="76"/>
      <c r="B42" s="76"/>
      <c r="C42" s="77"/>
      <c r="D42" s="73" t="s">
        <v>147</v>
      </c>
      <c r="E42" s="74">
        <v>14500</v>
      </c>
      <c r="F42" s="79"/>
      <c r="G42" s="79"/>
      <c r="H42" s="74">
        <f t="shared" si="6"/>
        <v>14500</v>
      </c>
      <c r="I42" s="74">
        <v>13754</v>
      </c>
      <c r="J42" s="74">
        <v>13754</v>
      </c>
      <c r="K42" s="282">
        <f t="shared" si="5"/>
        <v>100</v>
      </c>
    </row>
    <row r="43" spans="1:11" s="83" customFormat="1" ht="11.25">
      <c r="A43" s="76"/>
      <c r="B43" s="76"/>
      <c r="C43" s="77"/>
      <c r="D43" s="73" t="s">
        <v>106</v>
      </c>
      <c r="E43" s="74"/>
      <c r="F43" s="79"/>
      <c r="G43" s="79"/>
      <c r="H43" s="74">
        <f>SUM(E43:G43)</f>
        <v>0</v>
      </c>
      <c r="I43" s="74">
        <v>441</v>
      </c>
      <c r="J43" s="74">
        <v>441</v>
      </c>
      <c r="K43" s="282">
        <f>(J43/I43)*100</f>
        <v>100</v>
      </c>
    </row>
    <row r="44" spans="1:13" s="83" customFormat="1" ht="11.25">
      <c r="A44" s="67" t="s">
        <v>9</v>
      </c>
      <c r="B44" s="67" t="s">
        <v>41</v>
      </c>
      <c r="C44" s="68"/>
      <c r="D44" s="69" t="s">
        <v>42</v>
      </c>
      <c r="E44" s="70">
        <f>E45+E46+E47+E48+E49+E51</f>
        <v>9717</v>
      </c>
      <c r="F44" s="70">
        <f>F45+F46+F47+F48+F49+F50+F51</f>
        <v>136393</v>
      </c>
      <c r="G44" s="70">
        <v>0</v>
      </c>
      <c r="H44" s="70">
        <f t="shared" si="6"/>
        <v>146110</v>
      </c>
      <c r="I44" s="70">
        <f>SUM(I45:I52)</f>
        <v>158201</v>
      </c>
      <c r="J44" s="70">
        <f>SUM(J45:J52)</f>
        <v>61453</v>
      </c>
      <c r="K44" s="281">
        <f t="shared" si="5"/>
        <v>38.84488720046018</v>
      </c>
      <c r="M44" s="293"/>
    </row>
    <row r="45" spans="1:11" s="83" customFormat="1" ht="11.25">
      <c r="A45" s="71"/>
      <c r="B45" s="71"/>
      <c r="C45" s="193" t="s">
        <v>155</v>
      </c>
      <c r="D45" s="193" t="s">
        <v>507</v>
      </c>
      <c r="E45" s="148"/>
      <c r="F45" s="148"/>
      <c r="G45" s="147"/>
      <c r="H45" s="148">
        <f t="shared" si="6"/>
        <v>0</v>
      </c>
      <c r="I45" s="148">
        <v>2142</v>
      </c>
      <c r="J45" s="148">
        <v>2142</v>
      </c>
      <c r="K45" s="282">
        <f t="shared" si="5"/>
        <v>100</v>
      </c>
    </row>
    <row r="46" spans="1:11" s="83" customFormat="1" ht="11.25">
      <c r="A46" s="71"/>
      <c r="B46" s="71"/>
      <c r="C46" s="193" t="s">
        <v>149</v>
      </c>
      <c r="D46" s="193" t="s">
        <v>152</v>
      </c>
      <c r="E46" s="148"/>
      <c r="F46" s="148">
        <v>29922</v>
      </c>
      <c r="G46" s="147"/>
      <c r="H46" s="148">
        <f t="shared" si="6"/>
        <v>29922</v>
      </c>
      <c r="I46" s="148">
        <v>36854</v>
      </c>
      <c r="J46" s="148">
        <v>36854</v>
      </c>
      <c r="K46" s="282">
        <f t="shared" si="5"/>
        <v>100</v>
      </c>
    </row>
    <row r="47" spans="1:11" s="83" customFormat="1" ht="11.25">
      <c r="A47" s="71"/>
      <c r="B47" s="71"/>
      <c r="C47" s="72" t="s">
        <v>150</v>
      </c>
      <c r="D47" s="73" t="s">
        <v>153</v>
      </c>
      <c r="E47" s="74"/>
      <c r="F47" s="74"/>
      <c r="G47" s="74"/>
      <c r="H47" s="148">
        <f t="shared" si="6"/>
        <v>0</v>
      </c>
      <c r="I47" s="74"/>
      <c r="J47" s="74"/>
      <c r="K47" s="282">
        <v>0</v>
      </c>
    </row>
    <row r="48" spans="1:11" s="83" customFormat="1" ht="11.25">
      <c r="A48" s="71"/>
      <c r="B48" s="71"/>
      <c r="C48" s="167" t="s">
        <v>156</v>
      </c>
      <c r="D48" s="168" t="s">
        <v>508</v>
      </c>
      <c r="E48" s="74">
        <v>7651</v>
      </c>
      <c r="F48" s="74"/>
      <c r="G48" s="74"/>
      <c r="H48" s="148">
        <f t="shared" si="6"/>
        <v>7651</v>
      </c>
      <c r="I48" s="74">
        <v>8359</v>
      </c>
      <c r="J48" s="74">
        <v>8359</v>
      </c>
      <c r="K48" s="282">
        <f t="shared" si="5"/>
        <v>100</v>
      </c>
    </row>
    <row r="49" spans="1:11" s="83" customFormat="1" ht="11.25">
      <c r="A49" s="71"/>
      <c r="B49" s="71"/>
      <c r="C49" s="72" t="s">
        <v>151</v>
      </c>
      <c r="D49" s="73" t="s">
        <v>154</v>
      </c>
      <c r="E49" s="74">
        <v>2066</v>
      </c>
      <c r="F49" s="74">
        <v>7723</v>
      </c>
      <c r="G49" s="74"/>
      <c r="H49" s="148">
        <f>SUM(E49:G49)</f>
        <v>9789</v>
      </c>
      <c r="I49" s="74">
        <v>11326</v>
      </c>
      <c r="J49" s="74">
        <v>11326</v>
      </c>
      <c r="K49" s="282">
        <f t="shared" si="5"/>
        <v>100</v>
      </c>
    </row>
    <row r="50" spans="1:11" s="83" customFormat="1" ht="11.25">
      <c r="A50" s="71"/>
      <c r="B50" s="71"/>
      <c r="C50" s="167" t="s">
        <v>509</v>
      </c>
      <c r="D50" s="168" t="s">
        <v>510</v>
      </c>
      <c r="E50" s="74"/>
      <c r="F50" s="74">
        <v>96748</v>
      </c>
      <c r="G50" s="74"/>
      <c r="H50" s="148">
        <f>SUM(E50:G50)</f>
        <v>96748</v>
      </c>
      <c r="I50" s="74">
        <v>96748</v>
      </c>
      <c r="J50" s="74">
        <v>0</v>
      </c>
      <c r="K50" s="282">
        <f t="shared" si="5"/>
        <v>0</v>
      </c>
    </row>
    <row r="51" spans="1:11" s="83" customFormat="1" ht="11.25">
      <c r="A51" s="71"/>
      <c r="B51" s="71"/>
      <c r="C51" s="72" t="s">
        <v>43</v>
      </c>
      <c r="D51" s="73" t="s">
        <v>44</v>
      </c>
      <c r="E51" s="74"/>
      <c r="F51" s="74">
        <v>2000</v>
      </c>
      <c r="G51" s="74"/>
      <c r="H51" s="148">
        <f>SUM(E51:G51)</f>
        <v>2000</v>
      </c>
      <c r="I51" s="74">
        <v>1723</v>
      </c>
      <c r="J51" s="74">
        <v>1723</v>
      </c>
      <c r="K51" s="282">
        <f t="shared" si="5"/>
        <v>100</v>
      </c>
    </row>
    <row r="52" spans="1:11" s="83" customFormat="1" ht="11.25">
      <c r="A52" s="71"/>
      <c r="B52" s="71"/>
      <c r="C52" s="268" t="s">
        <v>196</v>
      </c>
      <c r="D52" s="49" t="s">
        <v>511</v>
      </c>
      <c r="E52" s="74"/>
      <c r="F52" s="74"/>
      <c r="G52" s="74"/>
      <c r="H52" s="148">
        <f>SUM(E52:G52)</f>
        <v>0</v>
      </c>
      <c r="I52" s="74">
        <v>1049</v>
      </c>
      <c r="J52" s="74">
        <v>1049</v>
      </c>
      <c r="K52" s="282">
        <f t="shared" si="5"/>
        <v>100</v>
      </c>
    </row>
    <row r="53" spans="1:11" s="83" customFormat="1" ht="11.25">
      <c r="A53" s="67" t="s">
        <v>10</v>
      </c>
      <c r="B53" s="67" t="s">
        <v>45</v>
      </c>
      <c r="C53" s="68"/>
      <c r="D53" s="69" t="s">
        <v>46</v>
      </c>
      <c r="E53" s="80"/>
      <c r="F53" s="80"/>
      <c r="G53" s="80"/>
      <c r="H53" s="70">
        <f>SUM(E53:G53)</f>
        <v>0</v>
      </c>
      <c r="I53" s="70">
        <v>6518</v>
      </c>
      <c r="J53" s="70">
        <v>6518</v>
      </c>
      <c r="K53" s="281">
        <f>(J53/I53)*100</f>
        <v>100</v>
      </c>
    </row>
    <row r="54" spans="1:11" s="83" customFormat="1" ht="11.25">
      <c r="A54" s="67" t="s">
        <v>20</v>
      </c>
      <c r="B54" s="67" t="s">
        <v>47</v>
      </c>
      <c r="C54" s="68"/>
      <c r="D54" s="69" t="s">
        <v>48</v>
      </c>
      <c r="E54" s="70">
        <f aca="true" t="shared" si="7" ref="E54:J54">E55</f>
        <v>0</v>
      </c>
      <c r="F54" s="70">
        <f t="shared" si="7"/>
        <v>0</v>
      </c>
      <c r="G54" s="70">
        <f t="shared" si="7"/>
        <v>1014</v>
      </c>
      <c r="H54" s="70">
        <f t="shared" si="7"/>
        <v>1014</v>
      </c>
      <c r="I54" s="70">
        <f t="shared" si="7"/>
        <v>4814</v>
      </c>
      <c r="J54" s="70">
        <f t="shared" si="7"/>
        <v>93</v>
      </c>
      <c r="K54" s="281">
        <f t="shared" si="5"/>
        <v>1.9318653926049023</v>
      </c>
    </row>
    <row r="55" spans="1:11" s="83" customFormat="1" ht="11.25">
      <c r="A55" s="71"/>
      <c r="B55" s="71"/>
      <c r="C55" s="72" t="s">
        <v>95</v>
      </c>
      <c r="D55" s="73" t="s">
        <v>96</v>
      </c>
      <c r="E55" s="74"/>
      <c r="F55" s="74"/>
      <c r="G55" s="74">
        <v>1014</v>
      </c>
      <c r="H55" s="74">
        <f>SUM(E55:G55)</f>
        <v>1014</v>
      </c>
      <c r="I55" s="74">
        <v>4814</v>
      </c>
      <c r="J55" s="74">
        <v>93</v>
      </c>
      <c r="K55" s="282">
        <f t="shared" si="5"/>
        <v>1.9318653926049023</v>
      </c>
    </row>
    <row r="56" spans="1:11" s="83" customFormat="1" ht="11.25">
      <c r="A56" s="67" t="s">
        <v>11</v>
      </c>
      <c r="B56" s="67" t="s">
        <v>51</v>
      </c>
      <c r="C56" s="68"/>
      <c r="D56" s="69" t="s">
        <v>52</v>
      </c>
      <c r="E56" s="70">
        <f>E57+E58</f>
        <v>0</v>
      </c>
      <c r="F56" s="70">
        <f>F57+F58</f>
        <v>34555</v>
      </c>
      <c r="G56" s="70">
        <f>G57+G58</f>
        <v>0</v>
      </c>
      <c r="H56" s="70">
        <f>H57+H58</f>
        <v>34555</v>
      </c>
      <c r="I56" s="70">
        <f>SUM(I57:I58)</f>
        <v>36675</v>
      </c>
      <c r="J56" s="70">
        <f>SUM(J57:J58)</f>
        <v>21874</v>
      </c>
      <c r="K56" s="281">
        <f t="shared" si="5"/>
        <v>59.64280845262441</v>
      </c>
    </row>
    <row r="57" spans="1:11" s="83" customFormat="1" ht="11.25">
      <c r="A57" s="71"/>
      <c r="B57" s="71"/>
      <c r="C57" s="268" t="s">
        <v>542</v>
      </c>
      <c r="D57" s="49" t="s">
        <v>97</v>
      </c>
      <c r="E57" s="94"/>
      <c r="F57" s="94">
        <v>0</v>
      </c>
      <c r="G57" s="94"/>
      <c r="H57" s="94">
        <f>SUM(E57:G57)</f>
        <v>0</v>
      </c>
      <c r="I57" s="74">
        <v>0</v>
      </c>
      <c r="J57" s="74"/>
      <c r="K57" s="282"/>
    </row>
    <row r="58" spans="1:11" s="83" customFormat="1" ht="11.25">
      <c r="A58" s="71"/>
      <c r="B58" s="71"/>
      <c r="C58" s="268" t="s">
        <v>53</v>
      </c>
      <c r="D58" s="49" t="s">
        <v>54</v>
      </c>
      <c r="E58" s="94"/>
      <c r="F58" s="94">
        <f>F59+F60</f>
        <v>34555</v>
      </c>
      <c r="G58" s="94">
        <f>G59+G60</f>
        <v>0</v>
      </c>
      <c r="H58" s="94">
        <f>H59+H60</f>
        <v>34555</v>
      </c>
      <c r="I58" s="74">
        <f>I59+I60</f>
        <v>36675</v>
      </c>
      <c r="J58" s="74">
        <f>J59+J60</f>
        <v>21874</v>
      </c>
      <c r="K58" s="282">
        <f t="shared" si="5"/>
        <v>59.64280845262441</v>
      </c>
    </row>
    <row r="59" spans="1:11" s="83" customFormat="1" ht="11.25">
      <c r="A59" s="71"/>
      <c r="B59" s="71"/>
      <c r="C59" s="268"/>
      <c r="D59" s="49" t="s">
        <v>620</v>
      </c>
      <c r="E59" s="94"/>
      <c r="F59" s="94">
        <v>14555</v>
      </c>
      <c r="G59" s="94"/>
      <c r="H59" s="94">
        <f>SUM(E59:G59)</f>
        <v>14555</v>
      </c>
      <c r="I59" s="74">
        <v>14555</v>
      </c>
      <c r="J59" s="74">
        <v>1664</v>
      </c>
      <c r="K59" s="282">
        <f t="shared" si="5"/>
        <v>11.432497423565785</v>
      </c>
    </row>
    <row r="60" spans="1:11" s="83" customFormat="1" ht="11.25">
      <c r="A60" s="71"/>
      <c r="B60" s="71"/>
      <c r="C60" s="268"/>
      <c r="D60" s="49" t="s">
        <v>621</v>
      </c>
      <c r="E60" s="94"/>
      <c r="F60" s="94">
        <v>20000</v>
      </c>
      <c r="G60" s="94"/>
      <c r="H60" s="94">
        <f>SUM(E60:G60)</f>
        <v>20000</v>
      </c>
      <c r="I60" s="74">
        <v>22120</v>
      </c>
      <c r="J60" s="74">
        <v>20210</v>
      </c>
      <c r="K60" s="282">
        <f t="shared" si="5"/>
        <v>91.36528028933093</v>
      </c>
    </row>
    <row r="61" spans="1:13" s="83" customFormat="1" ht="11.25">
      <c r="A61" s="67" t="s">
        <v>12</v>
      </c>
      <c r="B61" s="67" t="s">
        <v>55</v>
      </c>
      <c r="C61" s="68"/>
      <c r="D61" s="69" t="s">
        <v>56</v>
      </c>
      <c r="E61" s="70">
        <f>E62+E63</f>
        <v>85738</v>
      </c>
      <c r="F61" s="70">
        <f>F62+F64</f>
        <v>1218151</v>
      </c>
      <c r="G61" s="70">
        <f>G62+G64</f>
        <v>0</v>
      </c>
      <c r="H61" s="70">
        <f>H62+H63+H64</f>
        <v>1303889</v>
      </c>
      <c r="I61" s="70">
        <f>SUM(I62:I64)</f>
        <v>1372102</v>
      </c>
      <c r="J61" s="70">
        <f>SUM(J62:J64)</f>
        <v>1372102</v>
      </c>
      <c r="K61" s="283">
        <f>K62</f>
        <v>100</v>
      </c>
      <c r="M61" s="293"/>
    </row>
    <row r="62" spans="1:11" s="84" customFormat="1" ht="22.5">
      <c r="A62" s="71"/>
      <c r="B62" s="71"/>
      <c r="C62" s="72" t="s">
        <v>57</v>
      </c>
      <c r="D62" s="73" t="s">
        <v>58</v>
      </c>
      <c r="E62" s="94">
        <v>74491</v>
      </c>
      <c r="F62" s="94">
        <v>1098151</v>
      </c>
      <c r="G62" s="94"/>
      <c r="H62" s="94">
        <f>SUM(E62:G62)</f>
        <v>1172642</v>
      </c>
      <c r="I62" s="74">
        <v>1264675</v>
      </c>
      <c r="J62" s="74">
        <v>1264675</v>
      </c>
      <c r="K62" s="282">
        <f t="shared" si="5"/>
        <v>100</v>
      </c>
    </row>
    <row r="63" spans="1:11" s="84" customFormat="1" ht="11.25">
      <c r="A63" s="71"/>
      <c r="B63" s="71"/>
      <c r="C63" s="72" t="s">
        <v>543</v>
      </c>
      <c r="D63" s="73" t="s">
        <v>544</v>
      </c>
      <c r="E63" s="94">
        <v>11247</v>
      </c>
      <c r="F63" s="94"/>
      <c r="G63" s="94"/>
      <c r="H63" s="94">
        <f>SUM(E63:G63)</f>
        <v>11247</v>
      </c>
      <c r="I63" s="74">
        <v>12053</v>
      </c>
      <c r="J63" s="74">
        <v>12053</v>
      </c>
      <c r="K63" s="282">
        <f t="shared" si="5"/>
        <v>100</v>
      </c>
    </row>
    <row r="64" spans="1:11" s="84" customFormat="1" ht="11.25">
      <c r="A64" s="71"/>
      <c r="B64" s="71"/>
      <c r="C64" s="268" t="s">
        <v>622</v>
      </c>
      <c r="D64" s="49" t="s">
        <v>623</v>
      </c>
      <c r="E64" s="94"/>
      <c r="F64" s="94">
        <v>120000</v>
      </c>
      <c r="G64" s="94"/>
      <c r="H64" s="94">
        <f>SUM(F64:G64)</f>
        <v>120000</v>
      </c>
      <c r="I64" s="74">
        <v>95374</v>
      </c>
      <c r="J64" s="74">
        <v>95374</v>
      </c>
      <c r="K64" s="282">
        <f t="shared" si="5"/>
        <v>100</v>
      </c>
    </row>
    <row r="65" spans="1:11" s="66" customFormat="1" ht="11.25">
      <c r="A65" s="67"/>
      <c r="B65" s="67"/>
      <c r="C65" s="68"/>
      <c r="D65" s="69" t="s">
        <v>13</v>
      </c>
      <c r="E65" s="70">
        <f>E6+E24+E33+E44+E53+E54+E56+E61</f>
        <v>602740</v>
      </c>
      <c r="F65" s="70">
        <f>F6+F24+F33+F44+F53+F54+F56+F61</f>
        <v>1467659</v>
      </c>
      <c r="G65" s="70">
        <f>G6+G24+G33+G44+G53+G54+G56+G61</f>
        <v>1014</v>
      </c>
      <c r="H65" s="70">
        <f>SUM(E65:G65)</f>
        <v>2071413</v>
      </c>
      <c r="I65" s="70">
        <f>I6+I24+I33+I44+I53+I54+I56+I61</f>
        <v>2329549</v>
      </c>
      <c r="J65" s="70">
        <f>J61+J56+J4+J54+J53+J44+J33+J24+J6</f>
        <v>2189269</v>
      </c>
      <c r="K65" s="281">
        <f>(J65/I65)*100</f>
        <v>93.97823355507869</v>
      </c>
    </row>
    <row r="66" spans="1:11" s="9" customFormat="1" ht="15">
      <c r="A66" s="22"/>
      <c r="B66" s="22"/>
      <c r="C66" s="22"/>
      <c r="D66" s="24"/>
      <c r="E66" s="128"/>
      <c r="F66" s="128"/>
      <c r="G66" s="128"/>
      <c r="H66" s="128"/>
      <c r="I66" s="128"/>
      <c r="J66" s="128"/>
      <c r="K66" s="284"/>
    </row>
    <row r="67" spans="1:11" s="9" customFormat="1" ht="15">
      <c r="A67" s="437" t="s">
        <v>118</v>
      </c>
      <c r="B67" s="437"/>
      <c r="C67" s="437"/>
      <c r="D67" s="437"/>
      <c r="E67" s="43"/>
      <c r="F67" s="42"/>
      <c r="I67" s="43"/>
      <c r="J67" s="43"/>
      <c r="K67" s="284"/>
    </row>
    <row r="68" spans="1:11" s="66" customFormat="1" ht="45">
      <c r="A68" s="63" t="s">
        <v>18</v>
      </c>
      <c r="B68" s="63" t="s">
        <v>19</v>
      </c>
      <c r="C68" s="63" t="s">
        <v>16</v>
      </c>
      <c r="D68" s="63" t="s">
        <v>17</v>
      </c>
      <c r="E68" s="64" t="s">
        <v>593</v>
      </c>
      <c r="F68" s="64" t="s">
        <v>594</v>
      </c>
      <c r="G68" s="64" t="s">
        <v>595</v>
      </c>
      <c r="H68" s="64" t="s">
        <v>596</v>
      </c>
      <c r="I68" s="64" t="s">
        <v>597</v>
      </c>
      <c r="J68" s="64" t="s">
        <v>204</v>
      </c>
      <c r="K68" s="280" t="s">
        <v>207</v>
      </c>
    </row>
    <row r="69" spans="1:11" s="83" customFormat="1" ht="22.5">
      <c r="A69" s="67" t="s">
        <v>6</v>
      </c>
      <c r="B69" s="67" t="s">
        <v>33</v>
      </c>
      <c r="C69" s="68"/>
      <c r="D69" s="69" t="s">
        <v>34</v>
      </c>
      <c r="E69" s="70">
        <f>E70</f>
        <v>6506</v>
      </c>
      <c r="F69" s="70">
        <f>F70</f>
        <v>0</v>
      </c>
      <c r="G69" s="70">
        <f>G70</f>
        <v>0</v>
      </c>
      <c r="H69" s="70">
        <f aca="true" t="shared" si="8" ref="H69:H79">SUM(E69:G69)</f>
        <v>6506</v>
      </c>
      <c r="I69" s="70">
        <f>I70</f>
        <v>11608</v>
      </c>
      <c r="J69" s="70">
        <f>J70</f>
        <v>11608</v>
      </c>
      <c r="K69" s="281">
        <f aca="true" t="shared" si="9" ref="K69:K79">(J69/I69)*100</f>
        <v>100</v>
      </c>
    </row>
    <row r="70" spans="1:11" s="66" customFormat="1" ht="22.5">
      <c r="A70" s="71"/>
      <c r="B70" s="71"/>
      <c r="C70" s="72" t="s">
        <v>66</v>
      </c>
      <c r="D70" s="73" t="s">
        <v>67</v>
      </c>
      <c r="E70" s="74">
        <v>6506</v>
      </c>
      <c r="F70" s="74"/>
      <c r="G70" s="74"/>
      <c r="H70" s="74">
        <f t="shared" si="8"/>
        <v>6506</v>
      </c>
      <c r="I70" s="74">
        <v>11608</v>
      </c>
      <c r="J70" s="74">
        <v>11608</v>
      </c>
      <c r="K70" s="282">
        <f t="shared" si="9"/>
        <v>100</v>
      </c>
    </row>
    <row r="71" spans="1:11" s="83" customFormat="1" ht="11.25">
      <c r="A71" s="67" t="s">
        <v>9</v>
      </c>
      <c r="B71" s="67" t="s">
        <v>41</v>
      </c>
      <c r="C71" s="68"/>
      <c r="D71" s="69" t="s">
        <v>42</v>
      </c>
      <c r="E71" s="70">
        <f>E72+E73</f>
        <v>254</v>
      </c>
      <c r="F71" s="70"/>
      <c r="G71" s="70"/>
      <c r="H71" s="70">
        <f t="shared" si="8"/>
        <v>254</v>
      </c>
      <c r="I71" s="70">
        <f>SUM(I72:I73)</f>
        <v>254</v>
      </c>
      <c r="J71" s="70">
        <f>J72+J73+J74</f>
        <v>220</v>
      </c>
      <c r="K71" s="281">
        <f t="shared" si="9"/>
        <v>86.61417322834646</v>
      </c>
    </row>
    <row r="72" spans="1:11" s="66" customFormat="1" ht="11.25">
      <c r="A72" s="76"/>
      <c r="B72" s="76"/>
      <c r="C72" s="72" t="s">
        <v>149</v>
      </c>
      <c r="D72" s="73" t="s">
        <v>189</v>
      </c>
      <c r="E72" s="74">
        <v>200</v>
      </c>
      <c r="F72" s="74"/>
      <c r="G72" s="74"/>
      <c r="H72" s="74">
        <f t="shared" si="8"/>
        <v>200</v>
      </c>
      <c r="I72" s="74">
        <v>200</v>
      </c>
      <c r="J72" s="74">
        <v>179</v>
      </c>
      <c r="K72" s="282">
        <f t="shared" si="9"/>
        <v>89.5</v>
      </c>
    </row>
    <row r="73" spans="1:11" s="66" customFormat="1" ht="11.25">
      <c r="A73" s="76"/>
      <c r="B73" s="76"/>
      <c r="C73" s="72" t="s">
        <v>151</v>
      </c>
      <c r="D73" s="73" t="s">
        <v>190</v>
      </c>
      <c r="E73" s="74">
        <v>54</v>
      </c>
      <c r="F73" s="74"/>
      <c r="G73" s="74"/>
      <c r="H73" s="74">
        <f t="shared" si="8"/>
        <v>54</v>
      </c>
      <c r="I73" s="74">
        <v>54</v>
      </c>
      <c r="J73" s="74">
        <v>41</v>
      </c>
      <c r="K73" s="282">
        <f t="shared" si="9"/>
        <v>75.92592592592592</v>
      </c>
    </row>
    <row r="74" spans="1:11" s="66" customFormat="1" ht="11.25">
      <c r="A74" s="76"/>
      <c r="B74" s="76"/>
      <c r="C74" s="72" t="s">
        <v>196</v>
      </c>
      <c r="D74" s="73" t="s">
        <v>545</v>
      </c>
      <c r="E74" s="74"/>
      <c r="F74" s="74"/>
      <c r="G74" s="74"/>
      <c r="H74" s="74"/>
      <c r="I74" s="74"/>
      <c r="J74" s="74"/>
      <c r="K74" s="282"/>
    </row>
    <row r="75" spans="1:11" s="83" customFormat="1" ht="11.25">
      <c r="A75" s="67" t="s">
        <v>10</v>
      </c>
      <c r="B75" s="67" t="s">
        <v>45</v>
      </c>
      <c r="C75" s="68"/>
      <c r="D75" s="69" t="s">
        <v>46</v>
      </c>
      <c r="E75" s="70"/>
      <c r="F75" s="70"/>
      <c r="G75" s="70"/>
      <c r="H75" s="70"/>
      <c r="I75" s="70">
        <f>SUM(I76)</f>
        <v>0</v>
      </c>
      <c r="J75" s="70">
        <f>SUM(J76)</f>
        <v>0</v>
      </c>
      <c r="K75" s="281"/>
    </row>
    <row r="76" spans="1:11" s="66" customFormat="1" ht="11.25">
      <c r="A76" s="103"/>
      <c r="B76" s="103"/>
      <c r="C76" s="268"/>
      <c r="D76" s="49" t="s">
        <v>516</v>
      </c>
      <c r="E76" s="74"/>
      <c r="F76" s="74"/>
      <c r="G76" s="74"/>
      <c r="H76" s="74"/>
      <c r="I76" s="74"/>
      <c r="J76" s="74"/>
      <c r="K76" s="282"/>
    </row>
    <row r="77" spans="1:11" s="83" customFormat="1" ht="11.25">
      <c r="A77" s="67" t="s">
        <v>12</v>
      </c>
      <c r="B77" s="67" t="s">
        <v>55</v>
      </c>
      <c r="C77" s="68"/>
      <c r="D77" s="69" t="s">
        <v>56</v>
      </c>
      <c r="E77" s="70">
        <f>E78</f>
        <v>0</v>
      </c>
      <c r="F77" s="70"/>
      <c r="G77" s="70">
        <f>G78</f>
        <v>0</v>
      </c>
      <c r="H77" s="70">
        <f t="shared" si="8"/>
        <v>0</v>
      </c>
      <c r="I77" s="70">
        <f>I78</f>
        <v>3041</v>
      </c>
      <c r="J77" s="70">
        <f>J78</f>
        <v>3041</v>
      </c>
      <c r="K77" s="281">
        <f t="shared" si="9"/>
        <v>100</v>
      </c>
    </row>
    <row r="78" spans="1:11" s="66" customFormat="1" ht="22.5">
      <c r="A78" s="71"/>
      <c r="B78" s="71"/>
      <c r="C78" s="72" t="s">
        <v>57</v>
      </c>
      <c r="D78" s="73" t="s">
        <v>58</v>
      </c>
      <c r="E78" s="74"/>
      <c r="F78" s="74"/>
      <c r="G78" s="74"/>
      <c r="H78" s="74">
        <f t="shared" si="8"/>
        <v>0</v>
      </c>
      <c r="I78" s="74">
        <v>3041</v>
      </c>
      <c r="J78" s="74">
        <v>3041</v>
      </c>
      <c r="K78" s="282">
        <f t="shared" si="9"/>
        <v>100</v>
      </c>
    </row>
    <row r="79" spans="1:11" s="66" customFormat="1" ht="11.25">
      <c r="A79" s="67"/>
      <c r="B79" s="67"/>
      <c r="C79" s="68"/>
      <c r="D79" s="69" t="s">
        <v>13</v>
      </c>
      <c r="E79" s="70">
        <f>E69+E77+E71</f>
        <v>6760</v>
      </c>
      <c r="F79" s="70">
        <f>F69+F77</f>
        <v>0</v>
      </c>
      <c r="G79" s="70">
        <f>G69+G77</f>
        <v>0</v>
      </c>
      <c r="H79" s="70">
        <f t="shared" si="8"/>
        <v>6760</v>
      </c>
      <c r="I79" s="70">
        <f>I69+I77+I75+I71</f>
        <v>14903</v>
      </c>
      <c r="J79" s="70">
        <f>J69+J71+J77+J75</f>
        <v>14869</v>
      </c>
      <c r="K79" s="281">
        <f t="shared" si="9"/>
        <v>99.77185801516472</v>
      </c>
    </row>
    <row r="80" spans="1:11" ht="15">
      <c r="A80" s="129"/>
      <c r="B80" s="129"/>
      <c r="C80" s="129"/>
      <c r="D80" s="20"/>
      <c r="E80" s="130"/>
      <c r="F80" s="130"/>
      <c r="G80" s="130"/>
      <c r="H80" s="130"/>
      <c r="I80" s="130"/>
      <c r="J80" s="130"/>
      <c r="K80" s="285"/>
    </row>
    <row r="81" spans="1:11" ht="12.75">
      <c r="A81" s="437" t="s">
        <v>119</v>
      </c>
      <c r="B81" s="437"/>
      <c r="C81" s="437"/>
      <c r="D81" s="437"/>
      <c r="E81" s="15"/>
      <c r="F81" s="7"/>
      <c r="G81"/>
      <c r="H81"/>
      <c r="I81" s="15"/>
      <c r="J81" s="15"/>
      <c r="K81" s="285"/>
    </row>
    <row r="82" spans="1:11" ht="45">
      <c r="A82" s="63" t="s">
        <v>18</v>
      </c>
      <c r="B82" s="63" t="s">
        <v>19</v>
      </c>
      <c r="C82" s="63" t="s">
        <v>16</v>
      </c>
      <c r="D82" s="63" t="s">
        <v>17</v>
      </c>
      <c r="E82" s="64" t="s">
        <v>593</v>
      </c>
      <c r="F82" s="64" t="s">
        <v>594</v>
      </c>
      <c r="G82" s="64" t="s">
        <v>595</v>
      </c>
      <c r="H82" s="64" t="s">
        <v>596</v>
      </c>
      <c r="I82" s="64" t="s">
        <v>597</v>
      </c>
      <c r="J82" s="64" t="s">
        <v>204</v>
      </c>
      <c r="K82" s="280" t="s">
        <v>207</v>
      </c>
    </row>
    <row r="83" spans="1:11" s="83" customFormat="1" ht="22.5">
      <c r="A83" s="67" t="s">
        <v>6</v>
      </c>
      <c r="B83" s="67" t="s">
        <v>33</v>
      </c>
      <c r="C83" s="68"/>
      <c r="D83" s="69" t="s">
        <v>34</v>
      </c>
      <c r="E83" s="70">
        <f>SUM(E84:E85)</f>
        <v>0</v>
      </c>
      <c r="F83" s="70">
        <f>SUM(F84:F85)</f>
        <v>0</v>
      </c>
      <c r="G83" s="70">
        <f>SUM(G84:G85)</f>
        <v>13980</v>
      </c>
      <c r="H83" s="70">
        <f>SUM(E83:G83)</f>
        <v>13980</v>
      </c>
      <c r="I83" s="70">
        <f>SUM(I84)</f>
        <v>2795</v>
      </c>
      <c r="J83" s="70">
        <f>SUM(J84)</f>
        <v>2795</v>
      </c>
      <c r="K83" s="281">
        <f aca="true" t="shared" si="10" ref="K83:K93">(J83/I83)*100</f>
        <v>100</v>
      </c>
    </row>
    <row r="84" spans="1:11" ht="22.5">
      <c r="A84" s="76"/>
      <c r="B84" s="76"/>
      <c r="C84" s="72" t="s">
        <v>66</v>
      </c>
      <c r="D84" s="73" t="s">
        <v>67</v>
      </c>
      <c r="E84" s="74"/>
      <c r="F84" s="74"/>
      <c r="G84" s="74"/>
      <c r="H84" s="74"/>
      <c r="I84" s="74">
        <v>2795</v>
      </c>
      <c r="J84" s="74">
        <v>2795</v>
      </c>
      <c r="K84" s="288">
        <f t="shared" si="10"/>
        <v>100</v>
      </c>
    </row>
    <row r="85" spans="1:11" ht="12.75">
      <c r="A85" s="76"/>
      <c r="B85" s="76"/>
      <c r="C85" s="72"/>
      <c r="D85" s="53" t="s">
        <v>627</v>
      </c>
      <c r="E85" s="319"/>
      <c r="F85" s="319"/>
      <c r="G85" s="320">
        <v>13980</v>
      </c>
      <c r="H85" s="321">
        <f>SUM(E85:G85)</f>
        <v>13980</v>
      </c>
      <c r="I85" s="74"/>
      <c r="J85" s="74"/>
      <c r="K85" s="288"/>
    </row>
    <row r="86" spans="1:11" s="83" customFormat="1" ht="11.25">
      <c r="A86" s="67" t="s">
        <v>9</v>
      </c>
      <c r="B86" s="67" t="s">
        <v>41</v>
      </c>
      <c r="C86" s="68"/>
      <c r="D86" s="69" t="s">
        <v>42</v>
      </c>
      <c r="E86" s="70">
        <f>E87+E88</f>
        <v>1991</v>
      </c>
      <c r="F86" s="70">
        <f>F87+F88</f>
        <v>400</v>
      </c>
      <c r="G86" s="70"/>
      <c r="H86" s="70">
        <f aca="true" t="shared" si="11" ref="H86:H93">SUM(E86:G86)</f>
        <v>2391</v>
      </c>
      <c r="I86" s="70">
        <f>I87+I88</f>
        <v>3585</v>
      </c>
      <c r="J86" s="70">
        <f>J87+J88</f>
        <v>3585</v>
      </c>
      <c r="K86" s="281">
        <f t="shared" si="10"/>
        <v>100</v>
      </c>
    </row>
    <row r="87" spans="1:11" ht="12.75">
      <c r="A87" s="76"/>
      <c r="B87" s="76"/>
      <c r="C87" s="72" t="s">
        <v>149</v>
      </c>
      <c r="D87" s="73" t="s">
        <v>152</v>
      </c>
      <c r="E87" s="74">
        <v>126</v>
      </c>
      <c r="F87" s="74">
        <v>315</v>
      </c>
      <c r="G87" s="74"/>
      <c r="H87" s="74">
        <f t="shared" si="11"/>
        <v>441</v>
      </c>
      <c r="I87" s="74">
        <v>1386</v>
      </c>
      <c r="J87" s="74">
        <v>1386</v>
      </c>
      <c r="K87" s="282">
        <f t="shared" si="10"/>
        <v>100</v>
      </c>
    </row>
    <row r="88" spans="1:11" ht="12.75">
      <c r="A88" s="76"/>
      <c r="B88" s="76"/>
      <c r="C88" s="72" t="s">
        <v>156</v>
      </c>
      <c r="D88" s="73" t="s">
        <v>154</v>
      </c>
      <c r="E88" s="74">
        <v>1865</v>
      </c>
      <c r="F88" s="74">
        <v>85</v>
      </c>
      <c r="G88" s="74"/>
      <c r="H88" s="74">
        <f t="shared" si="11"/>
        <v>1950</v>
      </c>
      <c r="I88" s="74">
        <v>2199</v>
      </c>
      <c r="J88" s="74">
        <v>2199</v>
      </c>
      <c r="K88" s="282">
        <f t="shared" si="10"/>
        <v>100</v>
      </c>
    </row>
    <row r="89" spans="1:11" s="83" customFormat="1" ht="11.25">
      <c r="A89" s="67" t="s">
        <v>20</v>
      </c>
      <c r="B89" s="67" t="s">
        <v>47</v>
      </c>
      <c r="C89" s="68"/>
      <c r="D89" s="69" t="s">
        <v>48</v>
      </c>
      <c r="E89" s="70"/>
      <c r="F89" s="70"/>
      <c r="G89" s="70"/>
      <c r="H89" s="70"/>
      <c r="I89" s="70">
        <f>I90</f>
        <v>0</v>
      </c>
      <c r="J89" s="70">
        <f>J90</f>
        <v>0</v>
      </c>
      <c r="K89" s="281"/>
    </row>
    <row r="90" spans="1:11" ht="12.75">
      <c r="A90" s="76"/>
      <c r="B90" s="76"/>
      <c r="C90" s="72" t="s">
        <v>50</v>
      </c>
      <c r="D90" s="73" t="s">
        <v>49</v>
      </c>
      <c r="E90" s="74"/>
      <c r="F90" s="74"/>
      <c r="G90" s="74"/>
      <c r="H90" s="74"/>
      <c r="I90" s="74"/>
      <c r="J90" s="74"/>
      <c r="K90" s="282"/>
    </row>
    <row r="91" spans="1:11" s="83" customFormat="1" ht="11.25">
      <c r="A91" s="67" t="s">
        <v>12</v>
      </c>
      <c r="B91" s="67" t="s">
        <v>55</v>
      </c>
      <c r="C91" s="68"/>
      <c r="D91" s="69" t="s">
        <v>56</v>
      </c>
      <c r="E91" s="70"/>
      <c r="F91" s="70">
        <f>F92</f>
        <v>0</v>
      </c>
      <c r="G91" s="70">
        <f>G92</f>
        <v>0</v>
      </c>
      <c r="H91" s="70">
        <f>H92</f>
        <v>0</v>
      </c>
      <c r="I91" s="70">
        <f>I92</f>
        <v>16247</v>
      </c>
      <c r="J91" s="70">
        <f>J92</f>
        <v>16247</v>
      </c>
      <c r="K91" s="281">
        <f t="shared" si="10"/>
        <v>100</v>
      </c>
    </row>
    <row r="92" spans="1:11" ht="22.5">
      <c r="A92" s="71"/>
      <c r="B92" s="71"/>
      <c r="C92" s="72" t="s">
        <v>57</v>
      </c>
      <c r="D92" s="73" t="s">
        <v>58</v>
      </c>
      <c r="E92" s="74"/>
      <c r="F92" s="74"/>
      <c r="G92" s="74"/>
      <c r="H92" s="74">
        <f t="shared" si="11"/>
        <v>0</v>
      </c>
      <c r="I92" s="74">
        <v>16247</v>
      </c>
      <c r="J92" s="74">
        <v>16247</v>
      </c>
      <c r="K92" s="282">
        <f t="shared" si="10"/>
        <v>100</v>
      </c>
    </row>
    <row r="93" spans="1:11" ht="12.75">
      <c r="A93" s="67"/>
      <c r="B93" s="67"/>
      <c r="C93" s="68"/>
      <c r="D93" s="69" t="s">
        <v>13</v>
      </c>
      <c r="E93" s="70">
        <f>E86+E91</f>
        <v>1991</v>
      </c>
      <c r="F93" s="70">
        <f>F86+F91</f>
        <v>400</v>
      </c>
      <c r="G93" s="70">
        <f>G86+G91+G83</f>
        <v>13980</v>
      </c>
      <c r="H93" s="70">
        <f t="shared" si="11"/>
        <v>16371</v>
      </c>
      <c r="I93" s="70">
        <f>I83+I86+I91+I89</f>
        <v>22627</v>
      </c>
      <c r="J93" s="70">
        <f>J86+J89+J91+J83</f>
        <v>22627</v>
      </c>
      <c r="K93" s="281">
        <f t="shared" si="10"/>
        <v>100</v>
      </c>
    </row>
    <row r="94" spans="1:11" ht="15">
      <c r="A94" s="129"/>
      <c r="B94" s="129"/>
      <c r="C94" s="129"/>
      <c r="D94" s="20"/>
      <c r="E94" s="130"/>
      <c r="F94" s="130"/>
      <c r="G94" s="130"/>
      <c r="H94" s="130"/>
      <c r="I94" s="130"/>
      <c r="J94" s="130"/>
      <c r="K94" s="285"/>
    </row>
    <row r="95" spans="1:11" ht="25.5">
      <c r="A95" s="86"/>
      <c r="B95" s="87" t="s">
        <v>33</v>
      </c>
      <c r="C95" s="86"/>
      <c r="D95" s="89" t="s">
        <v>34</v>
      </c>
      <c r="E95" s="88">
        <f aca="true" t="shared" si="12" ref="E95:J95">E6+E69+E83</f>
        <v>328091</v>
      </c>
      <c r="F95" s="88">
        <f t="shared" si="12"/>
        <v>68060</v>
      </c>
      <c r="G95" s="88">
        <f t="shared" si="12"/>
        <v>13980</v>
      </c>
      <c r="H95" s="88">
        <f t="shared" si="12"/>
        <v>410131</v>
      </c>
      <c r="I95" s="88">
        <f t="shared" si="12"/>
        <v>525249</v>
      </c>
      <c r="J95" s="88">
        <f t="shared" si="12"/>
        <v>511739</v>
      </c>
      <c r="K95" s="286">
        <f aca="true" t="shared" si="13" ref="K95:K103">(J95/I95)*100</f>
        <v>97.42788658331573</v>
      </c>
    </row>
    <row r="96" spans="1:11" ht="25.5">
      <c r="A96" s="86"/>
      <c r="B96" s="87" t="s">
        <v>36</v>
      </c>
      <c r="C96" s="86"/>
      <c r="D96" s="89" t="s">
        <v>35</v>
      </c>
      <c r="E96" s="88">
        <f aca="true" t="shared" si="14" ref="E96:J96">E24</f>
        <v>0</v>
      </c>
      <c r="F96" s="88">
        <f t="shared" si="14"/>
        <v>10500</v>
      </c>
      <c r="G96" s="88">
        <f t="shared" si="14"/>
        <v>0</v>
      </c>
      <c r="H96" s="88">
        <f t="shared" si="14"/>
        <v>10500</v>
      </c>
      <c r="I96" s="88">
        <f t="shared" si="14"/>
        <v>35238</v>
      </c>
      <c r="J96" s="88">
        <f t="shared" si="14"/>
        <v>24738</v>
      </c>
      <c r="K96" s="286">
        <f t="shared" si="13"/>
        <v>70.20262216924911</v>
      </c>
    </row>
    <row r="97" spans="1:11" ht="12.75">
      <c r="A97" s="86"/>
      <c r="B97" s="87" t="s">
        <v>39</v>
      </c>
      <c r="C97" s="86"/>
      <c r="D97" s="89" t="s">
        <v>40</v>
      </c>
      <c r="E97" s="88">
        <f aca="true" t="shared" si="15" ref="E97:J97">E33</f>
        <v>185700</v>
      </c>
      <c r="F97" s="88">
        <f t="shared" si="15"/>
        <v>0</v>
      </c>
      <c r="G97" s="88">
        <f t="shared" si="15"/>
        <v>0</v>
      </c>
      <c r="H97" s="88">
        <f t="shared" si="15"/>
        <v>185700</v>
      </c>
      <c r="I97" s="88">
        <f t="shared" si="15"/>
        <v>205155</v>
      </c>
      <c r="J97" s="88">
        <f t="shared" si="15"/>
        <v>205155</v>
      </c>
      <c r="K97" s="286">
        <f t="shared" si="13"/>
        <v>100</v>
      </c>
    </row>
    <row r="98" spans="1:11" ht="12.75">
      <c r="A98" s="86"/>
      <c r="B98" s="87" t="s">
        <v>41</v>
      </c>
      <c r="C98" s="86"/>
      <c r="D98" s="89" t="s">
        <v>42</v>
      </c>
      <c r="E98" s="88">
        <f aca="true" t="shared" si="16" ref="E98:J98">E44+E86+E71</f>
        <v>11962</v>
      </c>
      <c r="F98" s="88">
        <f t="shared" si="16"/>
        <v>136793</v>
      </c>
      <c r="G98" s="88">
        <f t="shared" si="16"/>
        <v>0</v>
      </c>
      <c r="H98" s="88">
        <f t="shared" si="16"/>
        <v>148755</v>
      </c>
      <c r="I98" s="88">
        <f t="shared" si="16"/>
        <v>162040</v>
      </c>
      <c r="J98" s="88">
        <f t="shared" si="16"/>
        <v>65258</v>
      </c>
      <c r="K98" s="287">
        <f t="shared" si="13"/>
        <v>40.27277215502345</v>
      </c>
    </row>
    <row r="99" spans="1:11" ht="12.75">
      <c r="A99" s="86"/>
      <c r="B99" s="87" t="s">
        <v>45</v>
      </c>
      <c r="C99" s="86"/>
      <c r="D99" s="89" t="s">
        <v>46</v>
      </c>
      <c r="E99" s="88">
        <f aca="true" t="shared" si="17" ref="E99:J99">E53+E75</f>
        <v>0</v>
      </c>
      <c r="F99" s="88">
        <f t="shared" si="17"/>
        <v>0</v>
      </c>
      <c r="G99" s="88">
        <f t="shared" si="17"/>
        <v>0</v>
      </c>
      <c r="H99" s="88">
        <f t="shared" si="17"/>
        <v>0</v>
      </c>
      <c r="I99" s="88">
        <f t="shared" si="17"/>
        <v>6518</v>
      </c>
      <c r="J99" s="88">
        <f t="shared" si="17"/>
        <v>6518</v>
      </c>
      <c r="K99" s="286">
        <f t="shared" si="13"/>
        <v>100</v>
      </c>
    </row>
    <row r="100" spans="1:11" ht="12.75">
      <c r="A100" s="86"/>
      <c r="B100" s="87" t="s">
        <v>47</v>
      </c>
      <c r="C100" s="86"/>
      <c r="D100" s="89" t="s">
        <v>48</v>
      </c>
      <c r="E100" s="88">
        <f aca="true" t="shared" si="18" ref="E100:J100">E54+E89</f>
        <v>0</v>
      </c>
      <c r="F100" s="88">
        <f t="shared" si="18"/>
        <v>0</v>
      </c>
      <c r="G100" s="88">
        <f t="shared" si="18"/>
        <v>1014</v>
      </c>
      <c r="H100" s="88">
        <f t="shared" si="18"/>
        <v>1014</v>
      </c>
      <c r="I100" s="88">
        <f t="shared" si="18"/>
        <v>4814</v>
      </c>
      <c r="J100" s="88">
        <f t="shared" si="18"/>
        <v>93</v>
      </c>
      <c r="K100" s="286">
        <f t="shared" si="13"/>
        <v>1.9318653926049023</v>
      </c>
    </row>
    <row r="101" spans="1:11" ht="25.5">
      <c r="A101" s="86"/>
      <c r="B101" s="87" t="s">
        <v>51</v>
      </c>
      <c r="C101" s="86"/>
      <c r="D101" s="89" t="s">
        <v>52</v>
      </c>
      <c r="E101" s="88">
        <f aca="true" t="shared" si="19" ref="E101:J101">E56</f>
        <v>0</v>
      </c>
      <c r="F101" s="88">
        <f t="shared" si="19"/>
        <v>34555</v>
      </c>
      <c r="G101" s="88">
        <f t="shared" si="19"/>
        <v>0</v>
      </c>
      <c r="H101" s="88">
        <f t="shared" si="19"/>
        <v>34555</v>
      </c>
      <c r="I101" s="88">
        <f t="shared" si="19"/>
        <v>36675</v>
      </c>
      <c r="J101" s="88">
        <f t="shared" si="19"/>
        <v>21874</v>
      </c>
      <c r="K101" s="286">
        <f t="shared" si="13"/>
        <v>59.64280845262441</v>
      </c>
    </row>
    <row r="102" spans="1:11" ht="12.75">
      <c r="A102" s="86"/>
      <c r="B102" s="87" t="s">
        <v>55</v>
      </c>
      <c r="C102" s="86"/>
      <c r="D102" s="89" t="s">
        <v>56</v>
      </c>
      <c r="E102" s="88">
        <f aca="true" t="shared" si="20" ref="E102:J102">E61+E77+E91</f>
        <v>85738</v>
      </c>
      <c r="F102" s="88">
        <f t="shared" si="20"/>
        <v>1218151</v>
      </c>
      <c r="G102" s="88">
        <f t="shared" si="20"/>
        <v>0</v>
      </c>
      <c r="H102" s="88">
        <f t="shared" si="20"/>
        <v>1303889</v>
      </c>
      <c r="I102" s="88">
        <f t="shared" si="20"/>
        <v>1391390</v>
      </c>
      <c r="J102" s="88">
        <f t="shared" si="20"/>
        <v>1391390</v>
      </c>
      <c r="K102" s="287">
        <f t="shared" si="13"/>
        <v>100</v>
      </c>
    </row>
    <row r="103" spans="1:11" ht="12.75">
      <c r="A103" s="90"/>
      <c r="B103" s="62"/>
      <c r="C103" s="90"/>
      <c r="D103" s="89" t="s">
        <v>120</v>
      </c>
      <c r="E103" s="88">
        <f aca="true" t="shared" si="21" ref="E103:J103">SUM(E95:E102)</f>
        <v>611491</v>
      </c>
      <c r="F103" s="88">
        <f t="shared" si="21"/>
        <v>1468059</v>
      </c>
      <c r="G103" s="88">
        <f t="shared" si="21"/>
        <v>14994</v>
      </c>
      <c r="H103" s="88">
        <f t="shared" si="21"/>
        <v>2094544</v>
      </c>
      <c r="I103" s="88">
        <f t="shared" si="21"/>
        <v>2367079</v>
      </c>
      <c r="J103" s="88">
        <f t="shared" si="21"/>
        <v>2226765</v>
      </c>
      <c r="K103" s="286">
        <f t="shared" si="13"/>
        <v>94.07227219708341</v>
      </c>
    </row>
    <row r="104" spans="10:13" ht="15">
      <c r="J104" s="322"/>
      <c r="M104" s="4"/>
    </row>
    <row r="105" ht="15">
      <c r="J105" s="322"/>
    </row>
    <row r="106" ht="15">
      <c r="J106" s="322"/>
    </row>
    <row r="107" ht="15">
      <c r="J107" s="322"/>
    </row>
    <row r="108" ht="15">
      <c r="J108" s="322"/>
    </row>
    <row r="109" ht="15">
      <c r="J109" s="322"/>
    </row>
    <row r="110" ht="15">
      <c r="J110" s="322"/>
    </row>
    <row r="111" ht="15">
      <c r="J111" s="322"/>
    </row>
    <row r="112" ht="15">
      <c r="J112" s="322"/>
    </row>
    <row r="113" spans="1:10" ht="12.75">
      <c r="A113"/>
      <c r="B113"/>
      <c r="C113"/>
      <c r="D113"/>
      <c r="E113"/>
      <c r="F113"/>
      <c r="G113"/>
      <c r="H113"/>
      <c r="I113"/>
      <c r="J113" s="322"/>
    </row>
    <row r="114" spans="1:10" ht="12.75">
      <c r="A114"/>
      <c r="B114"/>
      <c r="C114"/>
      <c r="D114"/>
      <c r="E114"/>
      <c r="F114"/>
      <c r="G114"/>
      <c r="H114"/>
      <c r="I114"/>
      <c r="J114" s="322"/>
    </row>
    <row r="115" spans="1:10" ht="12.75">
      <c r="A115"/>
      <c r="B115"/>
      <c r="C115"/>
      <c r="D115"/>
      <c r="E115"/>
      <c r="F115"/>
      <c r="G115"/>
      <c r="H115"/>
      <c r="I115"/>
      <c r="J115" s="322"/>
    </row>
    <row r="116" spans="1:10" ht="12.75">
      <c r="A116"/>
      <c r="B116"/>
      <c r="C116"/>
      <c r="D116"/>
      <c r="E116"/>
      <c r="F116"/>
      <c r="G116"/>
      <c r="H116"/>
      <c r="I116"/>
      <c r="J116" s="322"/>
    </row>
    <row r="117" spans="1:10" ht="12.75">
      <c r="A117"/>
      <c r="B117"/>
      <c r="C117"/>
      <c r="D117"/>
      <c r="E117"/>
      <c r="F117"/>
      <c r="G117"/>
      <c r="H117"/>
      <c r="I117"/>
      <c r="J117" s="322"/>
    </row>
    <row r="118" spans="1:10" ht="12.75">
      <c r="A118"/>
      <c r="B118"/>
      <c r="C118"/>
      <c r="D118"/>
      <c r="E118"/>
      <c r="F118"/>
      <c r="G118"/>
      <c r="H118"/>
      <c r="I118"/>
      <c r="J118" s="322"/>
    </row>
    <row r="119" spans="1:10" ht="12.75">
      <c r="A119"/>
      <c r="B119"/>
      <c r="C119"/>
      <c r="D119"/>
      <c r="E119"/>
      <c r="F119"/>
      <c r="G119"/>
      <c r="H119"/>
      <c r="I119"/>
      <c r="J119" s="322"/>
    </row>
    <row r="120" spans="1:10" ht="12.75">
      <c r="A120"/>
      <c r="B120"/>
      <c r="C120"/>
      <c r="D120"/>
      <c r="E120"/>
      <c r="F120"/>
      <c r="G120"/>
      <c r="H120"/>
      <c r="I120"/>
      <c r="J120" s="322"/>
    </row>
    <row r="121" spans="1:10" ht="12.75">
      <c r="A121"/>
      <c r="B121"/>
      <c r="C121"/>
      <c r="D121"/>
      <c r="E121"/>
      <c r="F121"/>
      <c r="G121"/>
      <c r="H121"/>
      <c r="I121"/>
      <c r="J121" s="322"/>
    </row>
    <row r="122" spans="1:10" ht="12.75">
      <c r="A122"/>
      <c r="B122"/>
      <c r="C122"/>
      <c r="D122"/>
      <c r="E122"/>
      <c r="F122"/>
      <c r="G122"/>
      <c r="H122"/>
      <c r="I122"/>
      <c r="J122" s="322"/>
    </row>
    <row r="123" spans="1:10" ht="12.75">
      <c r="A123"/>
      <c r="B123"/>
      <c r="C123"/>
      <c r="D123"/>
      <c r="E123"/>
      <c r="F123"/>
      <c r="G123"/>
      <c r="H123"/>
      <c r="I123"/>
      <c r="J123" s="322"/>
    </row>
    <row r="124" spans="1:10" ht="12.75">
      <c r="A124"/>
      <c r="B124"/>
      <c r="C124"/>
      <c r="D124"/>
      <c r="E124"/>
      <c r="F124"/>
      <c r="G124"/>
      <c r="H124"/>
      <c r="I124"/>
      <c r="J124" s="322"/>
    </row>
    <row r="125" spans="1:10" ht="12.75">
      <c r="A125"/>
      <c r="B125"/>
      <c r="C125"/>
      <c r="D125"/>
      <c r="E125"/>
      <c r="F125"/>
      <c r="G125"/>
      <c r="H125"/>
      <c r="I125"/>
      <c r="J125" s="322"/>
    </row>
    <row r="126" spans="1:10" ht="12.75">
      <c r="A126"/>
      <c r="B126"/>
      <c r="C126"/>
      <c r="D126"/>
      <c r="E126"/>
      <c r="F126"/>
      <c r="G126"/>
      <c r="H126"/>
      <c r="I126"/>
      <c r="J126" s="322"/>
    </row>
    <row r="127" spans="1:10" ht="12.75">
      <c r="A127"/>
      <c r="B127"/>
      <c r="C127"/>
      <c r="D127"/>
      <c r="E127"/>
      <c r="F127"/>
      <c r="G127"/>
      <c r="H127"/>
      <c r="I127"/>
      <c r="J127" s="322"/>
    </row>
    <row r="128" spans="1:10" ht="12.75">
      <c r="A128"/>
      <c r="B128"/>
      <c r="C128"/>
      <c r="D128"/>
      <c r="E128"/>
      <c r="F128"/>
      <c r="G128"/>
      <c r="H128"/>
      <c r="I128"/>
      <c r="J128" s="322"/>
    </row>
    <row r="129" spans="1:10" ht="12.75">
      <c r="A129"/>
      <c r="B129"/>
      <c r="C129"/>
      <c r="D129"/>
      <c r="E129"/>
      <c r="F129"/>
      <c r="G129"/>
      <c r="H129"/>
      <c r="I129"/>
      <c r="J129" s="322"/>
    </row>
    <row r="130" spans="1:10" ht="12.75">
      <c r="A130"/>
      <c r="B130"/>
      <c r="C130"/>
      <c r="D130"/>
      <c r="E130"/>
      <c r="F130"/>
      <c r="G130"/>
      <c r="H130"/>
      <c r="I130"/>
      <c r="J130" s="322"/>
    </row>
    <row r="131" spans="1:10" ht="12.75">
      <c r="A131"/>
      <c r="B131"/>
      <c r="C131"/>
      <c r="D131"/>
      <c r="E131"/>
      <c r="F131"/>
      <c r="G131"/>
      <c r="H131"/>
      <c r="I131"/>
      <c r="J131" s="322"/>
    </row>
    <row r="132" spans="1:10" ht="12.75">
      <c r="A132"/>
      <c r="B132"/>
      <c r="C132"/>
      <c r="D132"/>
      <c r="E132"/>
      <c r="F132"/>
      <c r="G132"/>
      <c r="H132"/>
      <c r="I132"/>
      <c r="J132" s="322"/>
    </row>
    <row r="133" spans="1:10" ht="12.75">
      <c r="A133"/>
      <c r="B133"/>
      <c r="C133"/>
      <c r="D133"/>
      <c r="E133"/>
      <c r="F133"/>
      <c r="G133"/>
      <c r="H133"/>
      <c r="I133"/>
      <c r="J133" s="322"/>
    </row>
    <row r="134" spans="1:10" ht="12.75">
      <c r="A134"/>
      <c r="B134"/>
      <c r="C134"/>
      <c r="D134"/>
      <c r="E134"/>
      <c r="F134"/>
      <c r="G134"/>
      <c r="H134"/>
      <c r="I134"/>
      <c r="J134" s="322"/>
    </row>
    <row r="135" spans="1:10" ht="12.75">
      <c r="A135"/>
      <c r="B135"/>
      <c r="C135"/>
      <c r="D135"/>
      <c r="E135"/>
      <c r="F135"/>
      <c r="G135"/>
      <c r="H135"/>
      <c r="I135"/>
      <c r="J135" s="322"/>
    </row>
    <row r="136" spans="1:10" ht="12.75">
      <c r="A136"/>
      <c r="B136"/>
      <c r="C136"/>
      <c r="D136"/>
      <c r="E136"/>
      <c r="F136"/>
      <c r="G136"/>
      <c r="H136"/>
      <c r="I136"/>
      <c r="J136" s="322"/>
    </row>
    <row r="137" spans="1:10" ht="12.75">
      <c r="A137"/>
      <c r="B137"/>
      <c r="C137"/>
      <c r="D137"/>
      <c r="E137"/>
      <c r="F137"/>
      <c r="G137"/>
      <c r="H137"/>
      <c r="I137"/>
      <c r="J137" s="322"/>
    </row>
    <row r="138" spans="1:10" ht="12.75">
      <c r="A138"/>
      <c r="B138"/>
      <c r="C138"/>
      <c r="D138"/>
      <c r="E138"/>
      <c r="F138"/>
      <c r="G138"/>
      <c r="H138"/>
      <c r="I138"/>
      <c r="J138" s="322"/>
    </row>
    <row r="139" spans="1:10" ht="12.75">
      <c r="A139"/>
      <c r="B139"/>
      <c r="C139"/>
      <c r="D139"/>
      <c r="E139"/>
      <c r="F139"/>
      <c r="G139"/>
      <c r="H139"/>
      <c r="I139"/>
      <c r="J139" s="322"/>
    </row>
    <row r="140" spans="1:10" ht="12.75">
      <c r="A140"/>
      <c r="B140"/>
      <c r="C140"/>
      <c r="D140"/>
      <c r="E140"/>
      <c r="F140"/>
      <c r="G140"/>
      <c r="H140"/>
      <c r="I140"/>
      <c r="J140" s="322"/>
    </row>
    <row r="141" spans="1:10" ht="12.75">
      <c r="A141"/>
      <c r="B141"/>
      <c r="C141"/>
      <c r="D141"/>
      <c r="E141"/>
      <c r="F141"/>
      <c r="G141"/>
      <c r="H141"/>
      <c r="I141"/>
      <c r="J141" s="322"/>
    </row>
    <row r="142" spans="1:10" ht="12.75">
      <c r="A142"/>
      <c r="B142"/>
      <c r="C142"/>
      <c r="D142"/>
      <c r="E142"/>
      <c r="F142"/>
      <c r="G142"/>
      <c r="H142"/>
      <c r="I142"/>
      <c r="J142" s="322"/>
    </row>
    <row r="143" spans="1:10" ht="12.75">
      <c r="A143"/>
      <c r="B143"/>
      <c r="C143"/>
      <c r="D143"/>
      <c r="E143"/>
      <c r="F143"/>
      <c r="G143"/>
      <c r="H143"/>
      <c r="I143"/>
      <c r="J143" s="322"/>
    </row>
    <row r="144" spans="1:10" ht="12.75">
      <c r="A144"/>
      <c r="B144"/>
      <c r="C144"/>
      <c r="D144"/>
      <c r="E144"/>
      <c r="F144"/>
      <c r="G144"/>
      <c r="H144"/>
      <c r="I144"/>
      <c r="J144" s="322"/>
    </row>
    <row r="145" spans="1:10" ht="12.75">
      <c r="A145"/>
      <c r="B145"/>
      <c r="C145"/>
      <c r="D145"/>
      <c r="E145"/>
      <c r="F145"/>
      <c r="G145"/>
      <c r="H145"/>
      <c r="I145"/>
      <c r="J145" s="322"/>
    </row>
    <row r="146" spans="1:10" ht="12.75">
      <c r="A146"/>
      <c r="B146"/>
      <c r="C146"/>
      <c r="D146"/>
      <c r="E146"/>
      <c r="F146"/>
      <c r="G146"/>
      <c r="H146"/>
      <c r="I146"/>
      <c r="J146" s="322"/>
    </row>
    <row r="147" spans="1:10" ht="12.75">
      <c r="A147"/>
      <c r="B147"/>
      <c r="C147"/>
      <c r="D147"/>
      <c r="E147"/>
      <c r="F147"/>
      <c r="G147"/>
      <c r="H147"/>
      <c r="I147"/>
      <c r="J147" s="322"/>
    </row>
    <row r="148" spans="1:10" ht="12.75">
      <c r="A148"/>
      <c r="B148"/>
      <c r="C148"/>
      <c r="D148"/>
      <c r="E148"/>
      <c r="F148"/>
      <c r="G148"/>
      <c r="H148"/>
      <c r="I148"/>
      <c r="J148" s="322"/>
    </row>
    <row r="149" spans="1:10" ht="12.75">
      <c r="A149"/>
      <c r="B149"/>
      <c r="C149"/>
      <c r="D149"/>
      <c r="E149"/>
      <c r="F149"/>
      <c r="G149"/>
      <c r="H149"/>
      <c r="I149"/>
      <c r="J149" s="322"/>
    </row>
    <row r="150" spans="1:10" ht="12.75">
      <c r="A150"/>
      <c r="B150"/>
      <c r="C150"/>
      <c r="D150"/>
      <c r="E150"/>
      <c r="F150"/>
      <c r="G150"/>
      <c r="H150"/>
      <c r="I150"/>
      <c r="J150" s="322"/>
    </row>
    <row r="151" spans="1:10" ht="12.75">
      <c r="A151"/>
      <c r="B151"/>
      <c r="C151"/>
      <c r="D151"/>
      <c r="E151"/>
      <c r="F151"/>
      <c r="G151"/>
      <c r="H151"/>
      <c r="I151"/>
      <c r="J151" s="322"/>
    </row>
    <row r="152" spans="1:10" ht="12.75">
      <c r="A152"/>
      <c r="B152"/>
      <c r="C152"/>
      <c r="D152"/>
      <c r="E152"/>
      <c r="F152"/>
      <c r="G152"/>
      <c r="H152"/>
      <c r="I152"/>
      <c r="J152" s="322"/>
    </row>
    <row r="153" spans="1:10" ht="12.75">
      <c r="A153"/>
      <c r="B153"/>
      <c r="C153"/>
      <c r="D153"/>
      <c r="E153"/>
      <c r="F153"/>
      <c r="G153"/>
      <c r="H153"/>
      <c r="I153"/>
      <c r="J153" s="322"/>
    </row>
    <row r="154" spans="1:10" ht="12.75">
      <c r="A154"/>
      <c r="B154"/>
      <c r="C154"/>
      <c r="D154"/>
      <c r="E154"/>
      <c r="F154"/>
      <c r="G154"/>
      <c r="H154"/>
      <c r="I154"/>
      <c r="J154" s="322"/>
    </row>
    <row r="155" spans="1:10" ht="12.75">
      <c r="A155"/>
      <c r="B155"/>
      <c r="C155"/>
      <c r="D155"/>
      <c r="E155"/>
      <c r="F155"/>
      <c r="G155"/>
      <c r="H155"/>
      <c r="I155"/>
      <c r="J155" s="322"/>
    </row>
    <row r="156" spans="1:10" ht="12.75">
      <c r="A156"/>
      <c r="B156"/>
      <c r="C156"/>
      <c r="D156"/>
      <c r="E156"/>
      <c r="F156"/>
      <c r="G156"/>
      <c r="H156"/>
      <c r="I156"/>
      <c r="J156" s="322"/>
    </row>
    <row r="157" spans="1:10" ht="12.75">
      <c r="A157"/>
      <c r="B157"/>
      <c r="C157"/>
      <c r="D157"/>
      <c r="E157"/>
      <c r="F157"/>
      <c r="G157"/>
      <c r="H157"/>
      <c r="I157"/>
      <c r="J157" s="322"/>
    </row>
    <row r="158" spans="1:10" ht="12.75">
      <c r="A158"/>
      <c r="B158"/>
      <c r="C158"/>
      <c r="D158"/>
      <c r="E158"/>
      <c r="F158"/>
      <c r="G158"/>
      <c r="H158"/>
      <c r="I158"/>
      <c r="J158" s="322"/>
    </row>
    <row r="159" spans="1:10" ht="12.75">
      <c r="A159"/>
      <c r="B159"/>
      <c r="C159"/>
      <c r="D159"/>
      <c r="E159"/>
      <c r="F159"/>
      <c r="G159"/>
      <c r="H159"/>
      <c r="I159"/>
      <c r="J159" s="322"/>
    </row>
    <row r="160" spans="1:10" ht="12.75">
      <c r="A160"/>
      <c r="B160"/>
      <c r="C160"/>
      <c r="D160"/>
      <c r="E160"/>
      <c r="F160"/>
      <c r="G160"/>
      <c r="H160"/>
      <c r="I160"/>
      <c r="J160" s="322"/>
    </row>
    <row r="161" spans="1:10" ht="12.75">
      <c r="A161"/>
      <c r="B161"/>
      <c r="C161"/>
      <c r="D161"/>
      <c r="E161"/>
      <c r="F161"/>
      <c r="G161"/>
      <c r="H161"/>
      <c r="I161"/>
      <c r="J161" s="322"/>
    </row>
    <row r="162" spans="1:10" ht="12.75">
      <c r="A162"/>
      <c r="B162"/>
      <c r="C162"/>
      <c r="D162"/>
      <c r="E162"/>
      <c r="F162"/>
      <c r="G162"/>
      <c r="H162"/>
      <c r="I162"/>
      <c r="J162" s="322"/>
    </row>
    <row r="163" spans="1:10" ht="12.75">
      <c r="A163"/>
      <c r="B163"/>
      <c r="C163"/>
      <c r="D163"/>
      <c r="E163"/>
      <c r="F163"/>
      <c r="G163"/>
      <c r="H163"/>
      <c r="I163"/>
      <c r="J163" s="322"/>
    </row>
    <row r="164" spans="1:10" ht="12.75">
      <c r="A164"/>
      <c r="B164"/>
      <c r="C164"/>
      <c r="D164"/>
      <c r="E164"/>
      <c r="F164"/>
      <c r="G164"/>
      <c r="H164"/>
      <c r="I164"/>
      <c r="J164" s="322"/>
    </row>
    <row r="165" spans="1:10" ht="12.75">
      <c r="A165"/>
      <c r="B165"/>
      <c r="C165"/>
      <c r="D165"/>
      <c r="E165"/>
      <c r="F165"/>
      <c r="G165"/>
      <c r="H165"/>
      <c r="I165"/>
      <c r="J165" s="322"/>
    </row>
    <row r="166" spans="1:10" ht="12.75">
      <c r="A166"/>
      <c r="B166"/>
      <c r="C166"/>
      <c r="D166"/>
      <c r="E166"/>
      <c r="F166"/>
      <c r="G166"/>
      <c r="H166"/>
      <c r="I166"/>
      <c r="J166" s="322"/>
    </row>
    <row r="167" spans="1:10" ht="12.75">
      <c r="A167"/>
      <c r="B167"/>
      <c r="C167"/>
      <c r="D167"/>
      <c r="E167"/>
      <c r="F167"/>
      <c r="G167"/>
      <c r="H167"/>
      <c r="I167"/>
      <c r="J167" s="322"/>
    </row>
    <row r="168" spans="1:10" ht="12.75">
      <c r="A168"/>
      <c r="B168"/>
      <c r="C168"/>
      <c r="D168"/>
      <c r="E168"/>
      <c r="F168"/>
      <c r="G168"/>
      <c r="H168"/>
      <c r="I168"/>
      <c r="J168" s="322"/>
    </row>
    <row r="169" spans="1:10" ht="12.75">
      <c r="A169"/>
      <c r="B169"/>
      <c r="C169"/>
      <c r="D169"/>
      <c r="E169"/>
      <c r="F169"/>
      <c r="G169"/>
      <c r="H169"/>
      <c r="I169"/>
      <c r="J169" s="322"/>
    </row>
    <row r="170" spans="1:10" ht="12.75">
      <c r="A170"/>
      <c r="B170"/>
      <c r="C170"/>
      <c r="D170"/>
      <c r="E170"/>
      <c r="F170"/>
      <c r="G170"/>
      <c r="H170"/>
      <c r="I170"/>
      <c r="J170" s="322"/>
    </row>
    <row r="171" spans="1:10" ht="12.75">
      <c r="A171"/>
      <c r="B171"/>
      <c r="C171"/>
      <c r="D171"/>
      <c r="E171"/>
      <c r="F171"/>
      <c r="G171"/>
      <c r="H171"/>
      <c r="I171"/>
      <c r="J171" s="322"/>
    </row>
    <row r="172" spans="1:10" ht="12.75">
      <c r="A172"/>
      <c r="B172"/>
      <c r="C172"/>
      <c r="D172"/>
      <c r="E172"/>
      <c r="F172"/>
      <c r="G172"/>
      <c r="H172"/>
      <c r="I172"/>
      <c r="J172" s="322"/>
    </row>
    <row r="173" spans="1:10" ht="12.75">
      <c r="A173"/>
      <c r="B173"/>
      <c r="C173"/>
      <c r="D173"/>
      <c r="E173"/>
      <c r="F173"/>
      <c r="G173"/>
      <c r="H173"/>
      <c r="I173"/>
      <c r="J173" s="322"/>
    </row>
    <row r="174" spans="1:10" ht="12.75">
      <c r="A174"/>
      <c r="B174"/>
      <c r="C174"/>
      <c r="D174"/>
      <c r="E174"/>
      <c r="F174"/>
      <c r="G174"/>
      <c r="H174"/>
      <c r="I174"/>
      <c r="J174" s="322"/>
    </row>
    <row r="175" spans="1:10" ht="12.75">
      <c r="A175"/>
      <c r="B175"/>
      <c r="C175"/>
      <c r="D175"/>
      <c r="E175"/>
      <c r="F175"/>
      <c r="G175"/>
      <c r="H175"/>
      <c r="I175"/>
      <c r="J175" s="322"/>
    </row>
    <row r="176" spans="1:10" ht="12.75">
      <c r="A176"/>
      <c r="B176"/>
      <c r="C176"/>
      <c r="D176"/>
      <c r="E176"/>
      <c r="F176"/>
      <c r="G176"/>
      <c r="H176"/>
      <c r="I176"/>
      <c r="J176" s="322"/>
    </row>
    <row r="177" spans="1:10" ht="12.75">
      <c r="A177"/>
      <c r="B177"/>
      <c r="C177"/>
      <c r="D177"/>
      <c r="E177"/>
      <c r="F177"/>
      <c r="G177"/>
      <c r="H177"/>
      <c r="I177"/>
      <c r="J177" s="322"/>
    </row>
    <row r="178" spans="1:10" ht="12.75">
      <c r="A178"/>
      <c r="B178"/>
      <c r="C178"/>
      <c r="D178"/>
      <c r="E178"/>
      <c r="F178"/>
      <c r="G178"/>
      <c r="H178"/>
      <c r="I178"/>
      <c r="J178" s="322"/>
    </row>
    <row r="179" spans="1:10" ht="12.75">
      <c r="A179"/>
      <c r="B179"/>
      <c r="C179"/>
      <c r="D179"/>
      <c r="E179"/>
      <c r="F179"/>
      <c r="G179"/>
      <c r="H179"/>
      <c r="I179"/>
      <c r="J179" s="322"/>
    </row>
    <row r="180" spans="1:10" ht="12.75">
      <c r="A180"/>
      <c r="B180"/>
      <c r="C180"/>
      <c r="D180"/>
      <c r="E180"/>
      <c r="F180"/>
      <c r="G180"/>
      <c r="H180"/>
      <c r="I180"/>
      <c r="J180" s="322"/>
    </row>
    <row r="181" spans="1:10" ht="12.75">
      <c r="A181"/>
      <c r="B181"/>
      <c r="C181"/>
      <c r="D181"/>
      <c r="E181"/>
      <c r="F181"/>
      <c r="G181"/>
      <c r="H181"/>
      <c r="I181"/>
      <c r="J181" s="322"/>
    </row>
    <row r="182" spans="1:10" ht="12.75">
      <c r="A182"/>
      <c r="B182"/>
      <c r="C182"/>
      <c r="D182"/>
      <c r="E182"/>
      <c r="F182"/>
      <c r="G182"/>
      <c r="H182"/>
      <c r="I182"/>
      <c r="J182" s="322"/>
    </row>
    <row r="183" spans="1:10" ht="12.75">
      <c r="A183"/>
      <c r="B183"/>
      <c r="C183"/>
      <c r="D183"/>
      <c r="E183"/>
      <c r="F183"/>
      <c r="G183"/>
      <c r="H183"/>
      <c r="I183"/>
      <c r="J183" s="322"/>
    </row>
    <row r="184" spans="1:10" ht="12.75">
      <c r="A184"/>
      <c r="B184"/>
      <c r="C184"/>
      <c r="D184"/>
      <c r="E184"/>
      <c r="F184"/>
      <c r="G184"/>
      <c r="H184"/>
      <c r="I184"/>
      <c r="J184" s="322"/>
    </row>
    <row r="185" spans="1:10" ht="12.75">
      <c r="A185"/>
      <c r="B185"/>
      <c r="C185"/>
      <c r="D185"/>
      <c r="E185"/>
      <c r="F185"/>
      <c r="G185"/>
      <c r="H185"/>
      <c r="I185"/>
      <c r="J185" s="322"/>
    </row>
    <row r="186" spans="1:10" ht="12.75">
      <c r="A186"/>
      <c r="B186"/>
      <c r="C186"/>
      <c r="D186"/>
      <c r="E186"/>
      <c r="F186"/>
      <c r="G186"/>
      <c r="H186"/>
      <c r="I186"/>
      <c r="J186" s="322"/>
    </row>
    <row r="187" spans="1:10" ht="12.75">
      <c r="A187"/>
      <c r="B187"/>
      <c r="C187"/>
      <c r="D187"/>
      <c r="E187"/>
      <c r="F187"/>
      <c r="G187"/>
      <c r="H187"/>
      <c r="I187"/>
      <c r="J187" s="322"/>
    </row>
    <row r="188" spans="1:10" ht="12.75">
      <c r="A188"/>
      <c r="B188"/>
      <c r="C188"/>
      <c r="D188"/>
      <c r="E188"/>
      <c r="F188"/>
      <c r="G188"/>
      <c r="H188"/>
      <c r="I188"/>
      <c r="J188" s="322"/>
    </row>
    <row r="189" spans="1:10" ht="12.75">
      <c r="A189"/>
      <c r="B189"/>
      <c r="C189"/>
      <c r="D189"/>
      <c r="E189"/>
      <c r="F189"/>
      <c r="G189"/>
      <c r="H189"/>
      <c r="I189"/>
      <c r="J189" s="322"/>
    </row>
    <row r="190" spans="1:10" ht="12.75">
      <c r="A190"/>
      <c r="B190"/>
      <c r="C190"/>
      <c r="D190"/>
      <c r="E190"/>
      <c r="F190"/>
      <c r="G190"/>
      <c r="H190"/>
      <c r="I190"/>
      <c r="J190" s="322"/>
    </row>
    <row r="191" spans="1:10" ht="12.75">
      <c r="A191"/>
      <c r="B191"/>
      <c r="C191"/>
      <c r="D191"/>
      <c r="E191"/>
      <c r="F191"/>
      <c r="G191"/>
      <c r="H191"/>
      <c r="I191"/>
      <c r="J191" s="322"/>
    </row>
    <row r="192" spans="1:10" ht="12.75">
      <c r="A192"/>
      <c r="B192"/>
      <c r="C192"/>
      <c r="D192"/>
      <c r="E192"/>
      <c r="F192"/>
      <c r="G192"/>
      <c r="H192"/>
      <c r="I192"/>
      <c r="J192" s="322"/>
    </row>
    <row r="193" spans="1:10" ht="12.75">
      <c r="A193"/>
      <c r="B193"/>
      <c r="C193"/>
      <c r="D193"/>
      <c r="E193"/>
      <c r="F193"/>
      <c r="G193"/>
      <c r="H193"/>
      <c r="I193"/>
      <c r="J193" s="322"/>
    </row>
    <row r="194" spans="1:10" ht="12.75">
      <c r="A194"/>
      <c r="B194"/>
      <c r="C194"/>
      <c r="D194"/>
      <c r="E194"/>
      <c r="F194"/>
      <c r="G194"/>
      <c r="H194"/>
      <c r="I194"/>
      <c r="J194" s="322"/>
    </row>
    <row r="195" spans="1:10" ht="12.75">
      <c r="A195"/>
      <c r="B195"/>
      <c r="C195"/>
      <c r="D195"/>
      <c r="E195"/>
      <c r="F195"/>
      <c r="G195"/>
      <c r="H195"/>
      <c r="I195"/>
      <c r="J195" s="322"/>
    </row>
    <row r="196" spans="1:10" ht="12.75">
      <c r="A196"/>
      <c r="B196"/>
      <c r="C196"/>
      <c r="D196"/>
      <c r="E196"/>
      <c r="F196"/>
      <c r="G196"/>
      <c r="H196"/>
      <c r="I196"/>
      <c r="J196" s="322"/>
    </row>
    <row r="197" spans="1:10" ht="12.75">
      <c r="A197"/>
      <c r="B197"/>
      <c r="C197"/>
      <c r="D197"/>
      <c r="E197"/>
      <c r="F197"/>
      <c r="G197"/>
      <c r="H197"/>
      <c r="I197"/>
      <c r="J197" s="322"/>
    </row>
    <row r="198" spans="1:10" ht="12.75">
      <c r="A198"/>
      <c r="B198"/>
      <c r="C198"/>
      <c r="D198"/>
      <c r="E198"/>
      <c r="F198"/>
      <c r="G198"/>
      <c r="H198"/>
      <c r="I198"/>
      <c r="J198" s="322"/>
    </row>
    <row r="199" spans="1:10" ht="12.75">
      <c r="A199"/>
      <c r="B199"/>
      <c r="C199"/>
      <c r="D199"/>
      <c r="E199"/>
      <c r="F199"/>
      <c r="G199"/>
      <c r="H199"/>
      <c r="I199"/>
      <c r="J199" s="322"/>
    </row>
    <row r="200" spans="1:10" ht="12.75">
      <c r="A200"/>
      <c r="B200"/>
      <c r="C200"/>
      <c r="D200"/>
      <c r="E200"/>
      <c r="F200"/>
      <c r="G200"/>
      <c r="H200"/>
      <c r="I200"/>
      <c r="J200" s="322"/>
    </row>
    <row r="201" spans="1:10" ht="12.75">
      <c r="A201"/>
      <c r="B201"/>
      <c r="C201"/>
      <c r="D201"/>
      <c r="E201"/>
      <c r="F201"/>
      <c r="G201"/>
      <c r="H201"/>
      <c r="I201"/>
      <c r="J201" s="322"/>
    </row>
    <row r="202" spans="1:10" ht="12.75">
      <c r="A202"/>
      <c r="B202"/>
      <c r="C202"/>
      <c r="D202"/>
      <c r="E202"/>
      <c r="F202"/>
      <c r="G202"/>
      <c r="H202"/>
      <c r="I202"/>
      <c r="J202" s="322"/>
    </row>
    <row r="203" spans="1:10" ht="12.75">
      <c r="A203"/>
      <c r="B203"/>
      <c r="C203"/>
      <c r="D203"/>
      <c r="E203"/>
      <c r="F203"/>
      <c r="G203"/>
      <c r="H203"/>
      <c r="I203"/>
      <c r="J203" s="322"/>
    </row>
  </sheetData>
  <sheetProtection/>
  <mergeCells count="6">
    <mergeCell ref="A1:K1"/>
    <mergeCell ref="A2:K2"/>
    <mergeCell ref="A3:D3"/>
    <mergeCell ref="A81:D81"/>
    <mergeCell ref="A4:D4"/>
    <mergeCell ref="A67:D67"/>
  </mergeCells>
  <printOptions heading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headerFooter>
    <oddHeader>&amp;L1/a melléklet a 7/2020. (VII.10.)  önk. rendelethez ezer Ft
&amp;R2. melléklet a ../2020.(......) önk. rendelethez ezer Ft
</oddHeader>
  </headerFooter>
  <rowBreaks count="1" manualBreakCount="1">
    <brk id="6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M112"/>
  <sheetViews>
    <sheetView view="pageLayout" zoomScaleNormal="115" workbookViewId="0" topLeftCell="A1">
      <selection activeCell="J24" sqref="J24"/>
    </sheetView>
  </sheetViews>
  <sheetFormatPr defaultColWidth="9.140625" defaultRowHeight="12.75"/>
  <cols>
    <col min="1" max="1" width="7.140625" style="0" customWidth="1"/>
    <col min="2" max="3" width="8.421875" style="0" customWidth="1"/>
    <col min="4" max="4" width="32.28125" style="0" customWidth="1"/>
    <col min="5" max="5" width="13.8515625" style="0" customWidth="1"/>
    <col min="6" max="6" width="12.421875" style="0" customWidth="1"/>
    <col min="7" max="7" width="10.57421875" style="0" customWidth="1"/>
    <col min="8" max="8" width="15.28125" style="9" customWidth="1"/>
    <col min="9" max="9" width="13.8515625" style="3" customWidth="1"/>
    <col min="10" max="10" width="13.28125" style="0" customWidth="1"/>
    <col min="11" max="11" width="10.8515625" style="0" customWidth="1"/>
    <col min="12" max="12" width="15.28125" style="0" customWidth="1"/>
  </cols>
  <sheetData>
    <row r="1" spans="1:12" ht="15.75">
      <c r="A1" s="440" t="s">
        <v>600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</row>
    <row r="2" spans="1:13" ht="15.75">
      <c r="A2" s="441" t="s">
        <v>599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</row>
    <row r="3" spans="1:12" s="7" customFormat="1" ht="90">
      <c r="A3" s="21" t="s">
        <v>15</v>
      </c>
      <c r="B3" s="21" t="s">
        <v>16</v>
      </c>
      <c r="C3" s="21"/>
      <c r="D3" s="21" t="s">
        <v>17</v>
      </c>
      <c r="E3" s="116" t="s">
        <v>593</v>
      </c>
      <c r="F3" s="116" t="s">
        <v>594</v>
      </c>
      <c r="G3" s="116" t="s">
        <v>595</v>
      </c>
      <c r="H3" s="32" t="s">
        <v>596</v>
      </c>
      <c r="I3" s="32" t="s">
        <v>597</v>
      </c>
      <c r="J3" s="194" t="s">
        <v>204</v>
      </c>
      <c r="K3" s="195" t="s">
        <v>207</v>
      </c>
      <c r="L3" s="195" t="s">
        <v>208</v>
      </c>
    </row>
    <row r="4" spans="1:12" ht="12.75">
      <c r="A4" s="117" t="s">
        <v>6</v>
      </c>
      <c r="B4" s="117"/>
      <c r="C4" s="117"/>
      <c r="D4" s="117" t="s">
        <v>14</v>
      </c>
      <c r="E4" s="118">
        <f aca="true" t="shared" si="0" ref="E4:J4">E5+E6+E7+E8+E9</f>
        <v>478968</v>
      </c>
      <c r="F4" s="118">
        <f t="shared" si="0"/>
        <v>447668</v>
      </c>
      <c r="G4" s="118">
        <f t="shared" si="0"/>
        <v>13980</v>
      </c>
      <c r="H4" s="118">
        <f t="shared" si="0"/>
        <v>940616</v>
      </c>
      <c r="I4" s="118">
        <f t="shared" si="0"/>
        <v>1163933</v>
      </c>
      <c r="J4" s="205">
        <f t="shared" si="0"/>
        <v>911841</v>
      </c>
      <c r="K4" s="202">
        <f>(J4/I4)*100</f>
        <v>78.34136500984164</v>
      </c>
      <c r="L4" s="202">
        <f aca="true" t="shared" si="1" ref="L4:L22">(J4/$J$24)*100</f>
        <v>73.31950848065458</v>
      </c>
    </row>
    <row r="5" spans="1:12" ht="12.75">
      <c r="A5" s="1"/>
      <c r="B5" s="6" t="s">
        <v>70</v>
      </c>
      <c r="C5" s="6"/>
      <c r="D5" s="19" t="s">
        <v>3</v>
      </c>
      <c r="E5" s="2">
        <v>114229</v>
      </c>
      <c r="F5" s="37">
        <v>58112</v>
      </c>
      <c r="G5" s="37"/>
      <c r="H5" s="39">
        <f>SUM(E5:G5)</f>
        <v>172341</v>
      </c>
      <c r="I5" s="35">
        <v>267930</v>
      </c>
      <c r="J5" s="2">
        <v>241323</v>
      </c>
      <c r="K5" s="200">
        <f aca="true" t="shared" si="2" ref="K5:K24">(J5/I5)*100</f>
        <v>90.06942111745605</v>
      </c>
      <c r="L5" s="200">
        <f t="shared" si="1"/>
        <v>19.40435201430623</v>
      </c>
    </row>
    <row r="6" spans="1:12" ht="25.5">
      <c r="A6" s="1"/>
      <c r="B6" s="6" t="s">
        <v>72</v>
      </c>
      <c r="C6" s="6"/>
      <c r="D6" s="19" t="s">
        <v>71</v>
      </c>
      <c r="E6" s="2">
        <v>25670</v>
      </c>
      <c r="F6" s="2">
        <v>10072</v>
      </c>
      <c r="G6" s="37"/>
      <c r="H6" s="39">
        <f aca="true" t="shared" si="3" ref="H6:H14">SUM(E6:G6)</f>
        <v>35742</v>
      </c>
      <c r="I6" s="35">
        <v>45954</v>
      </c>
      <c r="J6" s="2">
        <v>39610</v>
      </c>
      <c r="K6" s="200">
        <f t="shared" si="2"/>
        <v>86.19489054271664</v>
      </c>
      <c r="L6" s="200">
        <f t="shared" si="1"/>
        <v>3.184969452918577</v>
      </c>
    </row>
    <row r="7" spans="1:12" ht="12.75">
      <c r="A7" s="1"/>
      <c r="B7" s="6" t="s">
        <v>73</v>
      </c>
      <c r="C7" s="6"/>
      <c r="D7" s="19" t="s">
        <v>0</v>
      </c>
      <c r="E7" s="2">
        <v>84198</v>
      </c>
      <c r="F7" s="2">
        <v>213374</v>
      </c>
      <c r="G7" s="37">
        <v>13980</v>
      </c>
      <c r="H7" s="39">
        <f t="shared" si="3"/>
        <v>311552</v>
      </c>
      <c r="I7" s="35">
        <v>395194</v>
      </c>
      <c r="J7" s="2">
        <v>324133</v>
      </c>
      <c r="K7" s="200">
        <f t="shared" si="2"/>
        <v>82.0187047374201</v>
      </c>
      <c r="L7" s="200">
        <f t="shared" si="1"/>
        <v>26.062956417138526</v>
      </c>
    </row>
    <row r="8" spans="1:12" ht="12.75">
      <c r="A8" s="1"/>
      <c r="B8" s="6" t="s">
        <v>74</v>
      </c>
      <c r="C8" s="6"/>
      <c r="D8" s="20" t="s">
        <v>79</v>
      </c>
      <c r="E8" s="2">
        <v>22324</v>
      </c>
      <c r="F8" s="2">
        <v>1720</v>
      </c>
      <c r="G8" s="37"/>
      <c r="H8" s="39">
        <f t="shared" si="3"/>
        <v>24044</v>
      </c>
      <c r="I8" s="35">
        <v>12477</v>
      </c>
      <c r="J8" s="2">
        <v>12477</v>
      </c>
      <c r="K8" s="200">
        <f t="shared" si="2"/>
        <v>100</v>
      </c>
      <c r="L8" s="200">
        <f t="shared" si="1"/>
        <v>1.0032533164368866</v>
      </c>
    </row>
    <row r="9" spans="1:12" ht="12.75">
      <c r="A9" s="1"/>
      <c r="B9" s="6" t="s">
        <v>75</v>
      </c>
      <c r="C9" s="6"/>
      <c r="D9" s="19" t="s">
        <v>80</v>
      </c>
      <c r="E9" s="2">
        <f>E11+E13+E14</f>
        <v>232547</v>
      </c>
      <c r="F9" s="2">
        <f>F11+F13+F14</f>
        <v>164390</v>
      </c>
      <c r="G9" s="37">
        <f>G11+G13+G14</f>
        <v>0</v>
      </c>
      <c r="H9" s="39">
        <f>SUM(E9:G9)</f>
        <v>396937</v>
      </c>
      <c r="I9" s="39">
        <f>SUM(I10:I14)</f>
        <v>442378</v>
      </c>
      <c r="J9" s="35">
        <f>SUM(J10:J14)</f>
        <v>294298</v>
      </c>
      <c r="K9" s="200">
        <f t="shared" si="2"/>
        <v>66.5263643309568</v>
      </c>
      <c r="L9" s="200">
        <f t="shared" si="1"/>
        <v>23.663977279854365</v>
      </c>
    </row>
    <row r="10" spans="1:12" ht="25.5">
      <c r="A10" s="1"/>
      <c r="B10" s="6"/>
      <c r="C10" s="6" t="s">
        <v>505</v>
      </c>
      <c r="D10" s="20" t="s">
        <v>191</v>
      </c>
      <c r="E10" s="37"/>
      <c r="F10" s="37"/>
      <c r="G10" s="37"/>
      <c r="H10" s="39">
        <f t="shared" si="3"/>
        <v>0</v>
      </c>
      <c r="I10" s="35">
        <v>106</v>
      </c>
      <c r="J10" s="2">
        <v>106</v>
      </c>
      <c r="K10" s="200">
        <f t="shared" si="2"/>
        <v>100</v>
      </c>
      <c r="L10" s="200">
        <f t="shared" si="1"/>
        <v>0.008523270941917929</v>
      </c>
    </row>
    <row r="11" spans="1:12" ht="31.5" customHeight="1">
      <c r="A11" s="1"/>
      <c r="B11" s="6"/>
      <c r="C11" s="6" t="s">
        <v>82</v>
      </c>
      <c r="D11" s="19" t="s">
        <v>81</v>
      </c>
      <c r="E11" s="37">
        <v>140803</v>
      </c>
      <c r="F11" s="37">
        <v>23268</v>
      </c>
      <c r="G11" s="37"/>
      <c r="H11" s="39">
        <f t="shared" si="3"/>
        <v>164071</v>
      </c>
      <c r="I11" s="35">
        <v>152444</v>
      </c>
      <c r="J11" s="2">
        <v>151444</v>
      </c>
      <c r="K11" s="200">
        <f t="shared" si="2"/>
        <v>99.34402141114114</v>
      </c>
      <c r="L11" s="200">
        <f t="shared" si="1"/>
        <v>12.177341929507724</v>
      </c>
    </row>
    <row r="12" spans="1:12" ht="16.5" customHeight="1">
      <c r="A12" s="1"/>
      <c r="B12" s="6"/>
      <c r="C12" s="6" t="s">
        <v>539</v>
      </c>
      <c r="D12" s="19" t="s">
        <v>517</v>
      </c>
      <c r="E12" s="37"/>
      <c r="F12" s="37"/>
      <c r="G12" s="37"/>
      <c r="H12" s="39"/>
      <c r="I12" s="35">
        <v>3800</v>
      </c>
      <c r="J12" s="2">
        <v>3800</v>
      </c>
      <c r="K12" s="200">
        <f t="shared" si="2"/>
        <v>100</v>
      </c>
      <c r="L12" s="200">
        <f t="shared" si="1"/>
        <v>0.30555122244611443</v>
      </c>
    </row>
    <row r="13" spans="1:12" ht="30" customHeight="1">
      <c r="A13" s="1"/>
      <c r="B13" s="6"/>
      <c r="C13" s="6" t="s">
        <v>85</v>
      </c>
      <c r="D13" s="20" t="s">
        <v>83</v>
      </c>
      <c r="E13" s="37">
        <v>3274</v>
      </c>
      <c r="F13" s="37">
        <v>78279</v>
      </c>
      <c r="G13" s="37"/>
      <c r="H13" s="39">
        <f t="shared" si="3"/>
        <v>81553</v>
      </c>
      <c r="I13" s="39">
        <v>146802</v>
      </c>
      <c r="J13" s="2">
        <v>138948</v>
      </c>
      <c r="K13" s="200">
        <f t="shared" si="2"/>
        <v>94.64993664936445</v>
      </c>
      <c r="L13" s="200">
        <f t="shared" si="1"/>
        <v>11.172560856958608</v>
      </c>
    </row>
    <row r="14" spans="1:12" ht="12.75">
      <c r="A14" s="1"/>
      <c r="B14" s="6"/>
      <c r="C14" s="6" t="s">
        <v>540</v>
      </c>
      <c r="D14" s="20" t="s">
        <v>86</v>
      </c>
      <c r="E14" s="37">
        <v>88470</v>
      </c>
      <c r="F14" s="37">
        <v>62843</v>
      </c>
      <c r="G14" s="37"/>
      <c r="H14" s="39">
        <f t="shared" si="3"/>
        <v>151313</v>
      </c>
      <c r="I14" s="40">
        <v>139226</v>
      </c>
      <c r="J14" s="2"/>
      <c r="K14" s="200">
        <f t="shared" si="2"/>
        <v>0</v>
      </c>
      <c r="L14" s="200">
        <f t="shared" si="1"/>
        <v>0</v>
      </c>
    </row>
    <row r="15" spans="1:12" ht="12.75">
      <c r="A15" s="117" t="s">
        <v>7</v>
      </c>
      <c r="B15" s="120"/>
      <c r="C15" s="120"/>
      <c r="D15" s="121" t="s">
        <v>1</v>
      </c>
      <c r="E15" s="118">
        <f>E16+E17+E18+E20</f>
        <v>253</v>
      </c>
      <c r="F15" s="118">
        <f>F16+F17+F18</f>
        <v>1130428</v>
      </c>
      <c r="G15" s="118">
        <f>G16+G17+G18</f>
        <v>0</v>
      </c>
      <c r="H15" s="118">
        <f>H16+H17+H18</f>
        <v>1130681</v>
      </c>
      <c r="I15" s="118">
        <f>I16+I17+I18</f>
        <v>1179899</v>
      </c>
      <c r="J15" s="205">
        <f>J16+J17+J18</f>
        <v>308566</v>
      </c>
      <c r="K15" s="202">
        <f t="shared" si="2"/>
        <v>26.151899442240396</v>
      </c>
      <c r="L15" s="202">
        <f t="shared" si="1"/>
        <v>24.811241711923092</v>
      </c>
    </row>
    <row r="16" spans="1:12" ht="12.75">
      <c r="A16" s="1"/>
      <c r="B16" s="6" t="s">
        <v>76</v>
      </c>
      <c r="C16" s="6"/>
      <c r="D16" s="20" t="s">
        <v>87</v>
      </c>
      <c r="E16" s="37">
        <v>253</v>
      </c>
      <c r="F16" s="37">
        <v>872783</v>
      </c>
      <c r="G16" s="37"/>
      <c r="H16" s="39">
        <f>SUM(E16:G16)</f>
        <v>873036</v>
      </c>
      <c r="I16" s="35">
        <v>897746</v>
      </c>
      <c r="J16" s="2">
        <v>94990</v>
      </c>
      <c r="K16" s="200">
        <f t="shared" si="2"/>
        <v>10.580943830437564</v>
      </c>
      <c r="L16" s="200">
        <f t="shared" si="1"/>
        <v>7.637976478988529</v>
      </c>
    </row>
    <row r="17" spans="1:12" ht="12.75">
      <c r="A17" s="1"/>
      <c r="B17" s="6" t="s">
        <v>77</v>
      </c>
      <c r="C17" s="6"/>
      <c r="D17" s="19" t="s">
        <v>21</v>
      </c>
      <c r="E17" s="37"/>
      <c r="F17" s="37">
        <v>256916</v>
      </c>
      <c r="G17" s="37"/>
      <c r="H17" s="39">
        <f>SUM(E17:G17)</f>
        <v>256916</v>
      </c>
      <c r="I17" s="35">
        <v>281424</v>
      </c>
      <c r="J17" s="2">
        <v>213576</v>
      </c>
      <c r="K17" s="200">
        <f t="shared" si="2"/>
        <v>75.89118198874296</v>
      </c>
      <c r="L17" s="200">
        <f t="shared" si="1"/>
        <v>17.17326523293456</v>
      </c>
    </row>
    <row r="18" spans="1:12" ht="12.75">
      <c r="A18" s="1"/>
      <c r="B18" s="6" t="s">
        <v>78</v>
      </c>
      <c r="C18" s="6"/>
      <c r="D18" s="19" t="s">
        <v>88</v>
      </c>
      <c r="E18" s="37"/>
      <c r="F18" s="37">
        <f>F19+F20</f>
        <v>729</v>
      </c>
      <c r="G18" s="37">
        <f>G19+G20</f>
        <v>0</v>
      </c>
      <c r="H18" s="39">
        <f>SUM(E18:G18)</f>
        <v>729</v>
      </c>
      <c r="I18" s="35">
        <f>I19+I20</f>
        <v>729</v>
      </c>
      <c r="J18" s="2">
        <v>0</v>
      </c>
      <c r="K18" s="200">
        <f t="shared" si="2"/>
        <v>0</v>
      </c>
      <c r="L18" s="200">
        <f t="shared" si="1"/>
        <v>0</v>
      </c>
    </row>
    <row r="19" spans="1:12" ht="30" customHeight="1">
      <c r="A19" s="1"/>
      <c r="B19" s="6"/>
      <c r="C19" s="6"/>
      <c r="D19" s="19" t="s">
        <v>129</v>
      </c>
      <c r="E19" s="37"/>
      <c r="F19" s="37"/>
      <c r="G19" s="37"/>
      <c r="H19" s="39">
        <f>SUM(E19:G19)</f>
        <v>0</v>
      </c>
      <c r="I19" s="35"/>
      <c r="J19" s="2"/>
      <c r="K19" s="200"/>
      <c r="L19" s="200">
        <f t="shared" si="1"/>
        <v>0</v>
      </c>
    </row>
    <row r="20" spans="1:12" ht="29.25" customHeight="1">
      <c r="A20" s="1"/>
      <c r="B20" s="6"/>
      <c r="C20" s="6" t="s">
        <v>90</v>
      </c>
      <c r="D20" s="19" t="s">
        <v>89</v>
      </c>
      <c r="E20" s="37"/>
      <c r="F20" s="37">
        <v>729</v>
      </c>
      <c r="G20" s="37"/>
      <c r="H20" s="39">
        <f>SUM(E20:G20)</f>
        <v>729</v>
      </c>
      <c r="I20" s="35">
        <v>729</v>
      </c>
      <c r="J20" s="2"/>
      <c r="K20" s="200"/>
      <c r="L20" s="200">
        <f t="shared" si="1"/>
        <v>0</v>
      </c>
    </row>
    <row r="21" spans="1:12" ht="12.75">
      <c r="A21" s="122" t="s">
        <v>8</v>
      </c>
      <c r="B21" s="123"/>
      <c r="C21" s="123"/>
      <c r="D21" s="121" t="s">
        <v>127</v>
      </c>
      <c r="E21" s="118">
        <f>E22</f>
        <v>11247</v>
      </c>
      <c r="F21" s="118">
        <f>F22</f>
        <v>0</v>
      </c>
      <c r="G21" s="118">
        <f>G22</f>
        <v>0</v>
      </c>
      <c r="H21" s="118">
        <f>H22+H23</f>
        <v>23247</v>
      </c>
      <c r="I21" s="118">
        <f>I22+I23</f>
        <v>23247</v>
      </c>
      <c r="J21" s="205">
        <f>J22+J23</f>
        <v>23247</v>
      </c>
      <c r="K21" s="202">
        <f t="shared" si="2"/>
        <v>100</v>
      </c>
      <c r="L21" s="202">
        <f t="shared" si="1"/>
        <v>1.8692498074223216</v>
      </c>
    </row>
    <row r="22" spans="1:12" ht="12.75">
      <c r="A22" s="1"/>
      <c r="B22" s="6"/>
      <c r="C22" s="6" t="s">
        <v>128</v>
      </c>
      <c r="D22" s="20" t="s">
        <v>506</v>
      </c>
      <c r="E22" s="37">
        <v>11247</v>
      </c>
      <c r="F22" s="37"/>
      <c r="G22" s="37"/>
      <c r="H22" s="39">
        <f>SUM(E22:G22)</f>
        <v>11247</v>
      </c>
      <c r="I22" s="35">
        <v>11247</v>
      </c>
      <c r="J22" s="2">
        <v>11247</v>
      </c>
      <c r="K22" s="200">
        <f t="shared" si="2"/>
        <v>100</v>
      </c>
      <c r="L22" s="200">
        <f t="shared" si="1"/>
        <v>0.9043512102240655</v>
      </c>
    </row>
    <row r="23" spans="1:12" ht="12.75">
      <c r="A23" s="1"/>
      <c r="B23" s="6"/>
      <c r="C23" s="6"/>
      <c r="D23" s="20" t="s">
        <v>626</v>
      </c>
      <c r="E23" s="37"/>
      <c r="F23" s="37">
        <v>12000</v>
      </c>
      <c r="G23" s="37"/>
      <c r="H23" s="39">
        <f>SUM(E23:G23)</f>
        <v>12000</v>
      </c>
      <c r="I23" s="35">
        <v>12000</v>
      </c>
      <c r="J23" s="2">
        <v>12000</v>
      </c>
      <c r="K23" s="200"/>
      <c r="L23" s="200"/>
    </row>
    <row r="24" spans="1:12" s="11" customFormat="1" ht="15.75">
      <c r="A24" s="439" t="s">
        <v>2</v>
      </c>
      <c r="B24" s="439"/>
      <c r="C24" s="439"/>
      <c r="D24" s="439"/>
      <c r="E24" s="119">
        <f aca="true" t="shared" si="4" ref="E24:J24">E4+E15+E21</f>
        <v>490468</v>
      </c>
      <c r="F24" s="119">
        <f t="shared" si="4"/>
        <v>1578096</v>
      </c>
      <c r="G24" s="119">
        <f t="shared" si="4"/>
        <v>13980</v>
      </c>
      <c r="H24" s="119">
        <f t="shared" si="4"/>
        <v>2094544</v>
      </c>
      <c r="I24" s="119">
        <f>I4+I15+I21</f>
        <v>2367079</v>
      </c>
      <c r="J24" s="212">
        <f t="shared" si="4"/>
        <v>1243654</v>
      </c>
      <c r="K24" s="202">
        <f t="shared" si="2"/>
        <v>52.539606831880135</v>
      </c>
      <c r="L24" s="202">
        <f>(J24/$J$24)*100</f>
        <v>100</v>
      </c>
    </row>
    <row r="25" spans="2:3" ht="15">
      <c r="B25" s="5"/>
      <c r="C25" s="5"/>
    </row>
    <row r="26" ht="15">
      <c r="H26" s="10"/>
    </row>
    <row r="27" spans="5:9" ht="15">
      <c r="E27" s="4"/>
      <c r="F27" s="4"/>
      <c r="G27" s="4"/>
      <c r="H27" s="10"/>
      <c r="I27" s="267"/>
    </row>
    <row r="34" spans="2:3" ht="15">
      <c r="B34" s="5"/>
      <c r="C34" s="5"/>
    </row>
    <row r="35" spans="2:3" ht="15">
      <c r="B35" s="5"/>
      <c r="C35" s="5"/>
    </row>
    <row r="36" spans="2:3" ht="15">
      <c r="B36" s="5"/>
      <c r="C36" s="5"/>
    </row>
    <row r="37" spans="2:3" ht="15">
      <c r="B37" s="5"/>
      <c r="C37" s="5"/>
    </row>
    <row r="38" spans="2:3" ht="15">
      <c r="B38" s="5"/>
      <c r="C38" s="5"/>
    </row>
    <row r="39" spans="2:3" ht="15">
      <c r="B39" s="5"/>
      <c r="C39" s="5"/>
    </row>
    <row r="40" spans="2:3" ht="15">
      <c r="B40" s="5"/>
      <c r="C40" s="5"/>
    </row>
    <row r="41" spans="2:3" ht="15">
      <c r="B41" s="4"/>
      <c r="C41" s="4"/>
    </row>
    <row r="42" spans="2:3" ht="15">
      <c r="B42" s="4"/>
      <c r="C42" s="4"/>
    </row>
    <row r="43" spans="2:3" ht="15">
      <c r="B43" s="4"/>
      <c r="C43" s="4"/>
    </row>
    <row r="44" spans="2:3" ht="15">
      <c r="B44" s="4"/>
      <c r="C44" s="4"/>
    </row>
    <row r="45" spans="2:3" ht="15">
      <c r="B45" s="4"/>
      <c r="C45" s="4"/>
    </row>
    <row r="46" spans="2:3" ht="15">
      <c r="B46" s="4"/>
      <c r="C46" s="4"/>
    </row>
    <row r="47" spans="2:3" ht="15">
      <c r="B47" s="4"/>
      <c r="C47" s="4"/>
    </row>
    <row r="48" spans="2:3" ht="15">
      <c r="B48" s="4"/>
      <c r="C48" s="4"/>
    </row>
    <row r="49" spans="2:3" ht="15">
      <c r="B49" s="4"/>
      <c r="C49" s="4"/>
    </row>
    <row r="50" spans="2:3" ht="15">
      <c r="B50" s="4"/>
      <c r="C50" s="4"/>
    </row>
    <row r="51" spans="2:3" ht="15">
      <c r="B51" s="4"/>
      <c r="C51" s="4"/>
    </row>
    <row r="52" spans="2:3" ht="15">
      <c r="B52" s="4"/>
      <c r="C52" s="4"/>
    </row>
    <row r="53" spans="2:3" ht="15">
      <c r="B53" s="4"/>
      <c r="C53" s="4"/>
    </row>
    <row r="54" spans="2:3" ht="15">
      <c r="B54" s="4"/>
      <c r="C54" s="4"/>
    </row>
    <row r="55" spans="2:3" ht="15">
      <c r="B55" s="4"/>
      <c r="C55" s="4"/>
    </row>
    <row r="56" spans="2:3" ht="15">
      <c r="B56" s="4"/>
      <c r="C56" s="4"/>
    </row>
    <row r="57" spans="2:3" ht="15">
      <c r="B57" s="4"/>
      <c r="C57" s="4"/>
    </row>
    <row r="58" spans="2:3" ht="15">
      <c r="B58" s="4"/>
      <c r="C58" s="4"/>
    </row>
    <row r="59" spans="2:3" ht="15">
      <c r="B59" s="4"/>
      <c r="C59" s="4"/>
    </row>
    <row r="60" spans="2:3" ht="15">
      <c r="B60" s="4"/>
      <c r="C60" s="4"/>
    </row>
    <row r="61" spans="2:3" ht="15">
      <c r="B61" s="4"/>
      <c r="C61" s="4"/>
    </row>
    <row r="62" spans="2:3" ht="15">
      <c r="B62" s="4"/>
      <c r="C62" s="4"/>
    </row>
    <row r="63" spans="2:3" ht="15">
      <c r="B63" s="4"/>
      <c r="C63" s="4"/>
    </row>
    <row r="64" spans="2:3" ht="15">
      <c r="B64" s="4"/>
      <c r="C64" s="4"/>
    </row>
    <row r="65" spans="2:3" ht="15">
      <c r="B65" s="4"/>
      <c r="C65" s="4"/>
    </row>
    <row r="66" spans="2:3" ht="15">
      <c r="B66" s="4"/>
      <c r="C66" s="4"/>
    </row>
    <row r="67" spans="2:3" ht="15">
      <c r="B67" s="4"/>
      <c r="C67" s="4"/>
    </row>
    <row r="68" spans="2:3" ht="15">
      <c r="B68" s="4"/>
      <c r="C68" s="4"/>
    </row>
    <row r="69" spans="2:3" ht="15">
      <c r="B69" s="4"/>
      <c r="C69" s="4"/>
    </row>
    <row r="70" spans="2:3" ht="15">
      <c r="B70" s="4"/>
      <c r="C70" s="4"/>
    </row>
    <row r="71" spans="2:3" ht="15">
      <c r="B71" s="4"/>
      <c r="C71" s="4"/>
    </row>
    <row r="72" spans="2:3" ht="15">
      <c r="B72" s="4"/>
      <c r="C72" s="4"/>
    </row>
    <row r="73" spans="2:3" ht="15">
      <c r="B73" s="4"/>
      <c r="C73" s="4"/>
    </row>
    <row r="74" spans="2:3" ht="15">
      <c r="B74" s="4"/>
      <c r="C74" s="4"/>
    </row>
    <row r="75" spans="2:3" ht="15">
      <c r="B75" s="4"/>
      <c r="C75" s="4"/>
    </row>
    <row r="76" spans="2:3" ht="15">
      <c r="B76" s="4"/>
      <c r="C76" s="4"/>
    </row>
    <row r="77" spans="2:3" ht="15">
      <c r="B77" s="4"/>
      <c r="C77" s="4"/>
    </row>
    <row r="78" spans="2:3" ht="15">
      <c r="B78" s="4"/>
      <c r="C78" s="4"/>
    </row>
    <row r="79" spans="2:3" ht="15">
      <c r="B79" s="4"/>
      <c r="C79" s="4"/>
    </row>
    <row r="80" spans="2:3" ht="15">
      <c r="B80" s="4"/>
      <c r="C80" s="4"/>
    </row>
    <row r="81" spans="2:3" ht="15">
      <c r="B81" s="4"/>
      <c r="C81" s="4"/>
    </row>
    <row r="82" spans="2:3" ht="15">
      <c r="B82" s="4"/>
      <c r="C82" s="4"/>
    </row>
    <row r="83" spans="2:3" ht="15">
      <c r="B83" s="4"/>
      <c r="C83" s="4"/>
    </row>
    <row r="84" spans="2:3" ht="15">
      <c r="B84" s="4"/>
      <c r="C84" s="4"/>
    </row>
    <row r="85" spans="2:3" ht="15">
      <c r="B85" s="4"/>
      <c r="C85" s="4"/>
    </row>
    <row r="86" spans="2:3" ht="15">
      <c r="B86" s="4"/>
      <c r="C86" s="4"/>
    </row>
    <row r="87" spans="2:3" ht="15">
      <c r="B87" s="4"/>
      <c r="C87" s="4"/>
    </row>
    <row r="88" spans="2:3" ht="15">
      <c r="B88" s="4"/>
      <c r="C88" s="4"/>
    </row>
    <row r="89" spans="2:3" ht="15">
      <c r="B89" s="4"/>
      <c r="C89" s="4"/>
    </row>
    <row r="90" spans="2:3" ht="15">
      <c r="B90" s="4"/>
      <c r="C90" s="4"/>
    </row>
    <row r="91" spans="2:3" ht="15">
      <c r="B91" s="4"/>
      <c r="C91" s="4"/>
    </row>
    <row r="92" spans="2:3" ht="15">
      <c r="B92" s="4"/>
      <c r="C92" s="4"/>
    </row>
    <row r="93" spans="2:3" ht="15">
      <c r="B93" s="4"/>
      <c r="C93" s="4"/>
    </row>
    <row r="94" spans="2:3" ht="15">
      <c r="B94" s="4"/>
      <c r="C94" s="4"/>
    </row>
    <row r="95" spans="2:3" ht="15">
      <c r="B95" s="4"/>
      <c r="C95" s="4"/>
    </row>
    <row r="96" spans="2:3" ht="15">
      <c r="B96" s="4"/>
      <c r="C96" s="4"/>
    </row>
    <row r="97" spans="2:3" ht="15">
      <c r="B97" s="4"/>
      <c r="C97" s="4"/>
    </row>
    <row r="98" spans="2:3" ht="15">
      <c r="B98" s="4"/>
      <c r="C98" s="4"/>
    </row>
    <row r="99" spans="2:3" ht="15">
      <c r="B99" s="4"/>
      <c r="C99" s="4"/>
    </row>
    <row r="100" spans="2:3" ht="15">
      <c r="B100" s="4"/>
      <c r="C100" s="4"/>
    </row>
    <row r="101" spans="2:3" ht="15">
      <c r="B101" s="4"/>
      <c r="C101" s="4"/>
    </row>
    <row r="102" spans="2:3" ht="15">
      <c r="B102" s="4"/>
      <c r="C102" s="4"/>
    </row>
    <row r="103" spans="2:3" ht="15">
      <c r="B103" s="4"/>
      <c r="C103" s="4"/>
    </row>
    <row r="104" spans="2:3" ht="15">
      <c r="B104" s="4"/>
      <c r="C104" s="4"/>
    </row>
    <row r="105" spans="2:3" ht="15">
      <c r="B105" s="4"/>
      <c r="C105" s="4"/>
    </row>
    <row r="106" spans="2:3" ht="15">
      <c r="B106" s="4"/>
      <c r="C106" s="4"/>
    </row>
    <row r="107" spans="2:3" ht="15">
      <c r="B107" s="4"/>
      <c r="C107" s="4"/>
    </row>
    <row r="108" spans="2:3" ht="15">
      <c r="B108" s="4"/>
      <c r="C108" s="4"/>
    </row>
    <row r="109" spans="2:3" ht="15">
      <c r="B109" s="4"/>
      <c r="C109" s="4"/>
    </row>
    <row r="110" spans="2:3" ht="15">
      <c r="B110" s="4"/>
      <c r="C110" s="4"/>
    </row>
    <row r="111" spans="2:3" ht="15">
      <c r="B111" s="4"/>
      <c r="C111" s="4"/>
    </row>
    <row r="112" spans="2:3" ht="15">
      <c r="B112" s="4"/>
      <c r="C112" s="4"/>
    </row>
  </sheetData>
  <sheetProtection/>
  <mergeCells count="3">
    <mergeCell ref="A24:D24"/>
    <mergeCell ref="A1:L1"/>
    <mergeCell ref="A2:M2"/>
  </mergeCells>
  <printOptions headings="1"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&amp;L2. melléklet a 7/2020. (VII.10.)  önk.rendelethez ezer Ft&amp;R3. melléklet a .../2020 (.......)  önk.rendelethez ezer Ft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75"/>
  <sheetViews>
    <sheetView view="pageLayout" zoomScaleNormal="115" workbookViewId="0" topLeftCell="A1">
      <selection activeCell="H11" sqref="H11"/>
    </sheetView>
  </sheetViews>
  <sheetFormatPr defaultColWidth="9.140625" defaultRowHeight="12.75"/>
  <cols>
    <col min="1" max="1" width="7.28125" style="7" customWidth="1"/>
    <col min="2" max="3" width="4.421875" style="7" customWidth="1"/>
    <col min="4" max="4" width="28.8515625" style="7" customWidth="1"/>
    <col min="5" max="5" width="13.140625" style="108" customWidth="1"/>
    <col min="6" max="6" width="12.00390625" style="108" customWidth="1"/>
    <col min="7" max="7" width="8.00390625" style="108" customWidth="1"/>
    <col min="8" max="8" width="11.421875" style="108" bestFit="1" customWidth="1"/>
    <col min="9" max="9" width="11.421875" style="108" customWidth="1"/>
    <col min="10" max="11" width="9.140625" style="108" customWidth="1"/>
  </cols>
  <sheetData>
    <row r="1" spans="1:11" ht="15.75">
      <c r="A1" s="448" t="s">
        <v>600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</row>
    <row r="2" spans="1:11" ht="15.75">
      <c r="A2" s="435" t="s">
        <v>624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</row>
    <row r="3" spans="1:4" ht="12.75">
      <c r="A3" s="447" t="s">
        <v>14</v>
      </c>
      <c r="B3" s="447"/>
      <c r="C3" s="447"/>
      <c r="D3" s="447"/>
    </row>
    <row r="4" spans="1:4" ht="12.75">
      <c r="A4" s="446" t="s">
        <v>107</v>
      </c>
      <c r="B4" s="446"/>
      <c r="C4" s="446"/>
      <c r="D4" s="446"/>
    </row>
    <row r="5" spans="1:11" ht="56.25">
      <c r="A5" s="85" t="s">
        <v>15</v>
      </c>
      <c r="B5" s="85" t="s">
        <v>16</v>
      </c>
      <c r="C5" s="85"/>
      <c r="D5" s="85" t="s">
        <v>17</v>
      </c>
      <c r="E5" s="64" t="s">
        <v>593</v>
      </c>
      <c r="F5" s="64" t="s">
        <v>594</v>
      </c>
      <c r="G5" s="64" t="s">
        <v>595</v>
      </c>
      <c r="H5" s="64" t="s">
        <v>596</v>
      </c>
      <c r="I5" s="64" t="s">
        <v>597</v>
      </c>
      <c r="J5" s="196" t="s">
        <v>204</v>
      </c>
      <c r="K5" s="280" t="s">
        <v>207</v>
      </c>
    </row>
    <row r="6" spans="1:11" s="66" customFormat="1" ht="18" customHeight="1">
      <c r="A6" s="76" t="s">
        <v>6</v>
      </c>
      <c r="B6" s="76"/>
      <c r="C6" s="76"/>
      <c r="D6" s="76" t="s">
        <v>14</v>
      </c>
      <c r="E6" s="79"/>
      <c r="F6" s="79"/>
      <c r="G6" s="79"/>
      <c r="H6" s="79"/>
      <c r="I6" s="79"/>
      <c r="J6" s="94"/>
      <c r="K6" s="94"/>
    </row>
    <row r="7" spans="1:11" s="66" customFormat="1" ht="19.5" customHeight="1">
      <c r="A7" s="92"/>
      <c r="B7" s="93" t="s">
        <v>70</v>
      </c>
      <c r="C7" s="93"/>
      <c r="D7" s="49" t="s">
        <v>3</v>
      </c>
      <c r="E7" s="94">
        <v>15836</v>
      </c>
      <c r="F7" s="94">
        <v>43617</v>
      </c>
      <c r="G7" s="94"/>
      <c r="H7" s="79">
        <f>SUM(E7:G7)</f>
        <v>59453</v>
      </c>
      <c r="I7" s="79">
        <v>143683</v>
      </c>
      <c r="J7" s="94">
        <v>118266</v>
      </c>
      <c r="K7" s="94">
        <f>(J7/I7)*100</f>
        <v>82.31036378694766</v>
      </c>
    </row>
    <row r="8" spans="1:11" s="66" customFormat="1" ht="23.25" customHeight="1">
      <c r="A8" s="92"/>
      <c r="B8" s="93" t="s">
        <v>72</v>
      </c>
      <c r="C8" s="93"/>
      <c r="D8" s="49" t="s">
        <v>71</v>
      </c>
      <c r="E8" s="94">
        <v>3463</v>
      </c>
      <c r="F8" s="94">
        <v>7158</v>
      </c>
      <c r="G8" s="94"/>
      <c r="H8" s="79">
        <f aca="true" t="shared" si="0" ref="H8:H16">SUM(E8:G8)</f>
        <v>10621</v>
      </c>
      <c r="I8" s="79">
        <v>19257</v>
      </c>
      <c r="J8" s="94">
        <v>15079</v>
      </c>
      <c r="K8" s="94">
        <f aca="true" t="shared" si="1" ref="K8:K17">(J8/I8)*100</f>
        <v>78.30399335306642</v>
      </c>
    </row>
    <row r="9" spans="1:11" s="66" customFormat="1" ht="24" customHeight="1">
      <c r="A9" s="92"/>
      <c r="B9" s="93" t="s">
        <v>73</v>
      </c>
      <c r="C9" s="93"/>
      <c r="D9" s="49" t="s">
        <v>0</v>
      </c>
      <c r="E9" s="94">
        <v>67430</v>
      </c>
      <c r="F9" s="94">
        <v>206474</v>
      </c>
      <c r="G9" s="94"/>
      <c r="H9" s="79">
        <f t="shared" si="0"/>
        <v>273904</v>
      </c>
      <c r="I9" s="79">
        <v>355991</v>
      </c>
      <c r="J9" s="94">
        <v>295292</v>
      </c>
      <c r="K9" s="94">
        <f t="shared" si="1"/>
        <v>82.94928804379886</v>
      </c>
    </row>
    <row r="10" spans="1:11" s="66" customFormat="1" ht="19.5" customHeight="1">
      <c r="A10" s="92"/>
      <c r="B10" s="93" t="s">
        <v>74</v>
      </c>
      <c r="C10" s="93"/>
      <c r="D10" s="49" t="s">
        <v>79</v>
      </c>
      <c r="E10" s="94">
        <v>22324</v>
      </c>
      <c r="F10" s="94">
        <v>1720</v>
      </c>
      <c r="G10" s="94"/>
      <c r="H10" s="79">
        <f t="shared" si="0"/>
        <v>24044</v>
      </c>
      <c r="I10" s="79">
        <v>12477</v>
      </c>
      <c r="J10" s="94">
        <v>12477</v>
      </c>
      <c r="K10" s="94">
        <f t="shared" si="1"/>
        <v>100</v>
      </c>
    </row>
    <row r="11" spans="1:11" s="66" customFormat="1" ht="19.5" customHeight="1">
      <c r="A11" s="92"/>
      <c r="B11" s="93" t="s">
        <v>75</v>
      </c>
      <c r="C11" s="93"/>
      <c r="D11" s="49" t="s">
        <v>80</v>
      </c>
      <c r="E11" s="94">
        <f>E13+E15+E16+E12</f>
        <v>232547</v>
      </c>
      <c r="F11" s="94">
        <f>F13+F15+F16+F12</f>
        <v>164390</v>
      </c>
      <c r="G11" s="94">
        <f>G13+G15+G16+G12</f>
        <v>0</v>
      </c>
      <c r="H11" s="79">
        <f t="shared" si="0"/>
        <v>396937</v>
      </c>
      <c r="I11" s="79">
        <f>I12+I13+I15+I14+I16</f>
        <v>442378</v>
      </c>
      <c r="J11" s="79">
        <f>J12+J13+J15+J14+J16</f>
        <v>294298</v>
      </c>
      <c r="K11" s="94">
        <f t="shared" si="1"/>
        <v>66.5263643309568</v>
      </c>
    </row>
    <row r="12" spans="1:11" s="66" customFormat="1" ht="24" customHeight="1">
      <c r="A12" s="92"/>
      <c r="B12" s="93"/>
      <c r="C12" s="93" t="s">
        <v>505</v>
      </c>
      <c r="D12" s="49" t="s">
        <v>191</v>
      </c>
      <c r="E12" s="94"/>
      <c r="F12" s="74"/>
      <c r="G12" s="94"/>
      <c r="H12" s="79">
        <f t="shared" si="0"/>
        <v>0</v>
      </c>
      <c r="I12" s="79">
        <v>106</v>
      </c>
      <c r="J12" s="94">
        <v>106</v>
      </c>
      <c r="K12" s="94">
        <f t="shared" si="1"/>
        <v>100</v>
      </c>
    </row>
    <row r="13" spans="1:11" s="66" customFormat="1" ht="25.5" customHeight="1">
      <c r="A13" s="92"/>
      <c r="B13" s="93"/>
      <c r="C13" s="93" t="s">
        <v>82</v>
      </c>
      <c r="D13" s="49" t="s">
        <v>81</v>
      </c>
      <c r="E13" s="94">
        <v>140803</v>
      </c>
      <c r="F13" s="74">
        <v>23268</v>
      </c>
      <c r="G13" s="94"/>
      <c r="H13" s="79">
        <f t="shared" si="0"/>
        <v>164071</v>
      </c>
      <c r="I13" s="79">
        <v>152444</v>
      </c>
      <c r="J13" s="94">
        <v>151444</v>
      </c>
      <c r="K13" s="94">
        <f t="shared" si="1"/>
        <v>99.34402141114114</v>
      </c>
    </row>
    <row r="14" spans="1:11" s="66" customFormat="1" ht="25.5" customHeight="1">
      <c r="A14" s="92"/>
      <c r="B14" s="93"/>
      <c r="C14" s="93" t="s">
        <v>539</v>
      </c>
      <c r="D14" s="49" t="s">
        <v>517</v>
      </c>
      <c r="E14" s="94"/>
      <c r="F14" s="74"/>
      <c r="G14" s="94"/>
      <c r="H14" s="79"/>
      <c r="I14" s="79">
        <v>3800</v>
      </c>
      <c r="J14" s="94">
        <v>3800</v>
      </c>
      <c r="K14" s="94">
        <f t="shared" si="1"/>
        <v>100</v>
      </c>
    </row>
    <row r="15" spans="1:11" s="66" customFormat="1" ht="25.5" customHeight="1">
      <c r="A15" s="92"/>
      <c r="B15" s="93"/>
      <c r="C15" s="93" t="s">
        <v>85</v>
      </c>
      <c r="D15" s="49" t="s">
        <v>83</v>
      </c>
      <c r="E15" s="94">
        <v>3274</v>
      </c>
      <c r="F15" s="74">
        <v>78279</v>
      </c>
      <c r="G15" s="94"/>
      <c r="H15" s="79">
        <f>SUM(E15:G15)</f>
        <v>81553</v>
      </c>
      <c r="I15" s="79">
        <v>146802</v>
      </c>
      <c r="J15" s="94">
        <v>138948</v>
      </c>
      <c r="K15" s="94">
        <f>(J15/I15)*100</f>
        <v>94.64993664936445</v>
      </c>
    </row>
    <row r="16" spans="1:11" s="66" customFormat="1" ht="25.5" customHeight="1">
      <c r="A16" s="92"/>
      <c r="B16" s="93"/>
      <c r="C16" s="93" t="s">
        <v>540</v>
      </c>
      <c r="D16" s="49" t="s">
        <v>86</v>
      </c>
      <c r="E16" s="94">
        <v>88470</v>
      </c>
      <c r="F16" s="74">
        <v>62843</v>
      </c>
      <c r="G16" s="94"/>
      <c r="H16" s="79">
        <f t="shared" si="0"/>
        <v>151313</v>
      </c>
      <c r="I16" s="79">
        <v>139226</v>
      </c>
      <c r="J16" s="94"/>
      <c r="K16" s="94">
        <f t="shared" si="1"/>
        <v>0</v>
      </c>
    </row>
    <row r="17" spans="1:11" s="38" customFormat="1" ht="19.5" customHeight="1">
      <c r="A17" s="95"/>
      <c r="B17" s="95"/>
      <c r="C17" s="95"/>
      <c r="D17" s="95" t="s">
        <v>121</v>
      </c>
      <c r="E17" s="91">
        <f>E7+E8+E9+E10+E11</f>
        <v>341600</v>
      </c>
      <c r="F17" s="91">
        <f>F7+F8+F9+F10+F11</f>
        <v>423359</v>
      </c>
      <c r="G17" s="91">
        <f>G7+G8+G9+G10+G11</f>
        <v>0</v>
      </c>
      <c r="H17" s="91">
        <f>SUM(E17:G17)</f>
        <v>764959</v>
      </c>
      <c r="I17" s="40">
        <f>SUM(I7:I11)</f>
        <v>973786</v>
      </c>
      <c r="J17" s="204">
        <f>J7+J8+J9+J10+J11</f>
        <v>735412</v>
      </c>
      <c r="K17" s="204">
        <f t="shared" si="1"/>
        <v>75.52090500376879</v>
      </c>
    </row>
    <row r="19" spans="1:9" ht="12.75">
      <c r="A19" s="13" t="s">
        <v>118</v>
      </c>
      <c r="B19" s="13"/>
      <c r="C19" s="13"/>
      <c r="D19" s="13"/>
      <c r="E19" s="289"/>
      <c r="F19" s="289"/>
      <c r="G19" s="289"/>
      <c r="H19" s="289"/>
      <c r="I19" s="289"/>
    </row>
    <row r="20" spans="1:11" ht="56.25">
      <c r="A20" s="63" t="s">
        <v>18</v>
      </c>
      <c r="B20" s="63" t="s">
        <v>16</v>
      </c>
      <c r="C20" s="63"/>
      <c r="D20" s="63" t="s">
        <v>17</v>
      </c>
      <c r="E20" s="64" t="s">
        <v>593</v>
      </c>
      <c r="F20" s="64" t="s">
        <v>594</v>
      </c>
      <c r="G20" s="64" t="s">
        <v>595</v>
      </c>
      <c r="H20" s="64" t="s">
        <v>596</v>
      </c>
      <c r="I20" s="64" t="s">
        <v>597</v>
      </c>
      <c r="J20" s="196" t="s">
        <v>204</v>
      </c>
      <c r="K20" s="280" t="s">
        <v>207</v>
      </c>
    </row>
    <row r="21" spans="1:11" ht="12.75">
      <c r="A21" s="76" t="s">
        <v>6</v>
      </c>
      <c r="B21" s="76"/>
      <c r="C21" s="76"/>
      <c r="D21" s="76" t="s">
        <v>14</v>
      </c>
      <c r="E21" s="79"/>
      <c r="F21" s="79"/>
      <c r="G21" s="79"/>
      <c r="H21" s="79"/>
      <c r="I21" s="79"/>
      <c r="J21" s="138"/>
      <c r="K21" s="138"/>
    </row>
    <row r="22" spans="1:11" ht="12.75">
      <c r="A22" s="92"/>
      <c r="B22" s="93" t="s">
        <v>70</v>
      </c>
      <c r="C22" s="93"/>
      <c r="D22" s="49" t="s">
        <v>3</v>
      </c>
      <c r="E22" s="94">
        <v>89097</v>
      </c>
      <c r="F22" s="94">
        <v>14495</v>
      </c>
      <c r="G22" s="94"/>
      <c r="H22" s="79">
        <f>SUM(E22:G22)</f>
        <v>103592</v>
      </c>
      <c r="I22" s="79">
        <v>112302</v>
      </c>
      <c r="J22" s="94">
        <v>111819</v>
      </c>
      <c r="K22" s="94">
        <f>(J22/I22)*100</f>
        <v>99.56990970775232</v>
      </c>
    </row>
    <row r="23" spans="1:11" ht="22.5">
      <c r="A23" s="92"/>
      <c r="B23" s="93" t="s">
        <v>72</v>
      </c>
      <c r="C23" s="93"/>
      <c r="D23" s="49" t="s">
        <v>71</v>
      </c>
      <c r="E23" s="94">
        <v>20375</v>
      </c>
      <c r="F23" s="94">
        <v>2914</v>
      </c>
      <c r="G23" s="94"/>
      <c r="H23" s="79">
        <f>SUM(E23:G23)</f>
        <v>23289</v>
      </c>
      <c r="I23" s="79">
        <v>24513</v>
      </c>
      <c r="J23" s="94">
        <v>22501</v>
      </c>
      <c r="K23" s="94">
        <f>(J23/I23)*100</f>
        <v>91.79211030881574</v>
      </c>
    </row>
    <row r="24" spans="1:11" ht="12.75">
      <c r="A24" s="92"/>
      <c r="B24" s="93" t="s">
        <v>73</v>
      </c>
      <c r="C24" s="93"/>
      <c r="D24" s="49" t="s">
        <v>0</v>
      </c>
      <c r="E24" s="94">
        <v>10769</v>
      </c>
      <c r="F24" s="94">
        <v>500</v>
      </c>
      <c r="G24" s="94"/>
      <c r="H24" s="79">
        <f>SUM(E24:G24)</f>
        <v>11269</v>
      </c>
      <c r="I24" s="79">
        <v>9093</v>
      </c>
      <c r="J24" s="94">
        <v>7289</v>
      </c>
      <c r="K24" s="94">
        <f>(J24/I24)*100</f>
        <v>80.16056307049378</v>
      </c>
    </row>
    <row r="25" spans="1:11" ht="12.75">
      <c r="A25" s="95"/>
      <c r="B25" s="95"/>
      <c r="C25" s="95"/>
      <c r="D25" s="95" t="s">
        <v>2</v>
      </c>
      <c r="E25" s="91">
        <f>SUM(E22:E24)</f>
        <v>120241</v>
      </c>
      <c r="F25" s="91">
        <f>SUM(F22:F24)</f>
        <v>17909</v>
      </c>
      <c r="G25" s="91">
        <f>SUM(G22:G24)</f>
        <v>0</v>
      </c>
      <c r="H25" s="91">
        <f>SUM(E25:G25)</f>
        <v>138150</v>
      </c>
      <c r="I25" s="79">
        <f>SUM(I22:I24)</f>
        <v>145908</v>
      </c>
      <c r="J25" s="104">
        <f>SUM(J22:J24)</f>
        <v>141609</v>
      </c>
      <c r="K25" s="104">
        <f>(J25/I25)*100</f>
        <v>97.0536228308249</v>
      </c>
    </row>
    <row r="27" spans="1:4" ht="12.75">
      <c r="A27" s="446" t="s">
        <v>119</v>
      </c>
      <c r="B27" s="446"/>
      <c r="C27" s="446"/>
      <c r="D27" s="446"/>
    </row>
    <row r="28" spans="1:11" ht="56.25">
      <c r="A28" s="85" t="s">
        <v>15</v>
      </c>
      <c r="B28" s="85" t="s">
        <v>16</v>
      </c>
      <c r="C28" s="85"/>
      <c r="D28" s="85" t="s">
        <v>17</v>
      </c>
      <c r="E28" s="64" t="s">
        <v>593</v>
      </c>
      <c r="F28" s="64" t="s">
        <v>594</v>
      </c>
      <c r="G28" s="64" t="s">
        <v>595</v>
      </c>
      <c r="H28" s="64" t="s">
        <v>596</v>
      </c>
      <c r="I28" s="64" t="s">
        <v>597</v>
      </c>
      <c r="J28" s="196" t="s">
        <v>204</v>
      </c>
      <c r="K28" s="280" t="s">
        <v>207</v>
      </c>
    </row>
    <row r="29" spans="1:11" ht="12.75">
      <c r="A29" s="76" t="s">
        <v>6</v>
      </c>
      <c r="B29" s="76"/>
      <c r="C29" s="76"/>
      <c r="D29" s="76" t="s">
        <v>14</v>
      </c>
      <c r="E29" s="79"/>
      <c r="F29" s="79"/>
      <c r="G29" s="79"/>
      <c r="H29" s="79"/>
      <c r="I29" s="192"/>
      <c r="J29" s="138"/>
      <c r="K29" s="138"/>
    </row>
    <row r="30" spans="1:11" ht="12.75">
      <c r="A30" s="92"/>
      <c r="B30" s="93" t="s">
        <v>70</v>
      </c>
      <c r="C30" s="93"/>
      <c r="D30" s="49" t="s">
        <v>3</v>
      </c>
      <c r="E30" s="94">
        <v>9296</v>
      </c>
      <c r="F30" s="94"/>
      <c r="G30" s="94"/>
      <c r="H30" s="79">
        <f>SUM(E30:G30)</f>
        <v>9296</v>
      </c>
      <c r="I30" s="192">
        <v>11945</v>
      </c>
      <c r="J30" s="94">
        <v>11238</v>
      </c>
      <c r="K30" s="94">
        <f>(J30/I30)*100</f>
        <v>94.0812055253244</v>
      </c>
    </row>
    <row r="31" spans="1:11" ht="22.5">
      <c r="A31" s="92"/>
      <c r="B31" s="93" t="s">
        <v>72</v>
      </c>
      <c r="C31" s="93"/>
      <c r="D31" s="49" t="s">
        <v>71</v>
      </c>
      <c r="E31" s="94">
        <v>1832</v>
      </c>
      <c r="F31" s="94"/>
      <c r="G31" s="94"/>
      <c r="H31" s="79">
        <f>SUM(E31:G31)</f>
        <v>1832</v>
      </c>
      <c r="I31" s="192">
        <v>2184</v>
      </c>
      <c r="J31" s="94">
        <v>2030</v>
      </c>
      <c r="K31" s="94">
        <f>(J31/I31)*100</f>
        <v>92.94871794871796</v>
      </c>
    </row>
    <row r="32" spans="1:11" ht="12.75">
      <c r="A32" s="92"/>
      <c r="B32" s="93" t="s">
        <v>73</v>
      </c>
      <c r="C32" s="93"/>
      <c r="D32" s="49" t="s">
        <v>0</v>
      </c>
      <c r="E32" s="94">
        <v>5999</v>
      </c>
      <c r="F32" s="94">
        <v>6400</v>
      </c>
      <c r="G32" s="94">
        <v>13980</v>
      </c>
      <c r="H32" s="79">
        <f>SUM(E32:G32)</f>
        <v>26379</v>
      </c>
      <c r="I32" s="192">
        <v>30110</v>
      </c>
      <c r="J32" s="94">
        <v>21552</v>
      </c>
      <c r="K32" s="94">
        <f>(J32/I32)*100</f>
        <v>71.57754898704749</v>
      </c>
    </row>
    <row r="33" spans="1:11" ht="12.75">
      <c r="A33" s="92"/>
      <c r="B33" s="93" t="s">
        <v>75</v>
      </c>
      <c r="C33" s="93"/>
      <c r="D33" s="49" t="s">
        <v>80</v>
      </c>
      <c r="E33" s="94"/>
      <c r="F33" s="94"/>
      <c r="G33" s="94"/>
      <c r="H33" s="79"/>
      <c r="I33" s="192"/>
      <c r="J33" s="94"/>
      <c r="K33" s="94"/>
    </row>
    <row r="34" spans="1:11" ht="12.75">
      <c r="A34" s="95"/>
      <c r="B34" s="95"/>
      <c r="C34" s="95"/>
      <c r="D34" s="95" t="s">
        <v>2</v>
      </c>
      <c r="E34" s="91">
        <f>SUM(E30:E32)</f>
        <v>17127</v>
      </c>
      <c r="F34" s="91">
        <f>SUM(F30:F32)</f>
        <v>6400</v>
      </c>
      <c r="G34" s="91">
        <f>SUM(G30:G32)</f>
        <v>13980</v>
      </c>
      <c r="H34" s="91">
        <f>SUM(E34:G34)</f>
        <v>37507</v>
      </c>
      <c r="I34" s="192">
        <f>SUM(I30:I32)</f>
        <v>44239</v>
      </c>
      <c r="J34" s="104">
        <f>SUM(J30:J33)</f>
        <v>34820</v>
      </c>
      <c r="K34" s="104">
        <f>(J34/I34)*100</f>
        <v>78.70883157395059</v>
      </c>
    </row>
    <row r="35" spans="10:11" ht="12.75">
      <c r="J35" s="138"/>
      <c r="K35" s="138"/>
    </row>
    <row r="36" spans="1:11" ht="12.75">
      <c r="A36" s="96"/>
      <c r="B36" s="97" t="s">
        <v>70</v>
      </c>
      <c r="C36" s="96"/>
      <c r="D36" s="97" t="s">
        <v>108</v>
      </c>
      <c r="E36" s="98">
        <f aca="true" t="shared" si="2" ref="E36:J38">E7+E22+E30</f>
        <v>114229</v>
      </c>
      <c r="F36" s="98">
        <f t="shared" si="2"/>
        <v>58112</v>
      </c>
      <c r="G36" s="98">
        <f t="shared" si="2"/>
        <v>0</v>
      </c>
      <c r="H36" s="98">
        <f t="shared" si="2"/>
        <v>172341</v>
      </c>
      <c r="I36" s="98">
        <f t="shared" si="2"/>
        <v>267930</v>
      </c>
      <c r="J36" s="98">
        <f t="shared" si="2"/>
        <v>241323</v>
      </c>
      <c r="K36" s="290">
        <f aca="true" t="shared" si="3" ref="K36:K41">(J36/I36)*100</f>
        <v>90.06942111745605</v>
      </c>
    </row>
    <row r="37" spans="1:11" ht="12.75">
      <c r="A37" s="96"/>
      <c r="B37" s="97" t="s">
        <v>72</v>
      </c>
      <c r="C37" s="96"/>
      <c r="D37" s="97" t="s">
        <v>109</v>
      </c>
      <c r="E37" s="98">
        <f t="shared" si="2"/>
        <v>25670</v>
      </c>
      <c r="F37" s="98">
        <f t="shared" si="2"/>
        <v>10072</v>
      </c>
      <c r="G37" s="98">
        <f t="shared" si="2"/>
        <v>0</v>
      </c>
      <c r="H37" s="98">
        <f t="shared" si="2"/>
        <v>35742</v>
      </c>
      <c r="I37" s="98">
        <f t="shared" si="2"/>
        <v>45954</v>
      </c>
      <c r="J37" s="98">
        <f t="shared" si="2"/>
        <v>39610</v>
      </c>
      <c r="K37" s="290">
        <f t="shared" si="3"/>
        <v>86.19489054271664</v>
      </c>
    </row>
    <row r="38" spans="1:11" ht="12.75">
      <c r="A38" s="96"/>
      <c r="B38" s="97" t="s">
        <v>73</v>
      </c>
      <c r="C38" s="96"/>
      <c r="D38" s="97" t="s">
        <v>0</v>
      </c>
      <c r="E38" s="98">
        <f t="shared" si="2"/>
        <v>84198</v>
      </c>
      <c r="F38" s="98">
        <f t="shared" si="2"/>
        <v>213374</v>
      </c>
      <c r="G38" s="98">
        <f t="shared" si="2"/>
        <v>13980</v>
      </c>
      <c r="H38" s="98">
        <f t="shared" si="2"/>
        <v>311552</v>
      </c>
      <c r="I38" s="98">
        <f t="shared" si="2"/>
        <v>395194</v>
      </c>
      <c r="J38" s="98">
        <f t="shared" si="2"/>
        <v>324133</v>
      </c>
      <c r="K38" s="290">
        <f t="shared" si="3"/>
        <v>82.0187047374201</v>
      </c>
    </row>
    <row r="39" spans="1:11" ht="12.75">
      <c r="A39" s="96"/>
      <c r="B39" s="97" t="s">
        <v>74</v>
      </c>
      <c r="C39" s="96"/>
      <c r="D39" s="97" t="s">
        <v>110</v>
      </c>
      <c r="E39" s="98">
        <f aca="true" t="shared" si="4" ref="E39:J39">E10</f>
        <v>22324</v>
      </c>
      <c r="F39" s="98">
        <f t="shared" si="4"/>
        <v>1720</v>
      </c>
      <c r="G39" s="98">
        <f t="shared" si="4"/>
        <v>0</v>
      </c>
      <c r="H39" s="98">
        <f t="shared" si="4"/>
        <v>24044</v>
      </c>
      <c r="I39" s="203">
        <f t="shared" si="4"/>
        <v>12477</v>
      </c>
      <c r="J39" s="203">
        <f t="shared" si="4"/>
        <v>12477</v>
      </c>
      <c r="K39" s="290">
        <f t="shared" si="3"/>
        <v>100</v>
      </c>
    </row>
    <row r="40" spans="1:11" ht="12.75">
      <c r="A40" s="96"/>
      <c r="B40" s="97" t="s">
        <v>75</v>
      </c>
      <c r="C40" s="96"/>
      <c r="D40" s="97" t="s">
        <v>80</v>
      </c>
      <c r="E40" s="98">
        <f>E11</f>
        <v>232547</v>
      </c>
      <c r="F40" s="98">
        <f>F11</f>
        <v>164390</v>
      </c>
      <c r="G40" s="98">
        <f>G11</f>
        <v>0</v>
      </c>
      <c r="H40" s="98">
        <f>H11</f>
        <v>396937</v>
      </c>
      <c r="I40" s="98">
        <f>I11</f>
        <v>442378</v>
      </c>
      <c r="J40" s="98">
        <f>J11+J33</f>
        <v>294298</v>
      </c>
      <c r="K40" s="290">
        <f t="shared" si="3"/>
        <v>66.5263643309568</v>
      </c>
    </row>
    <row r="41" spans="1:11" ht="12.75">
      <c r="A41" s="99"/>
      <c r="B41" s="99"/>
      <c r="C41" s="99"/>
      <c r="D41" s="100" t="s">
        <v>122</v>
      </c>
      <c r="E41" s="101">
        <f aca="true" t="shared" si="5" ref="E41:J41">SUM(E36:E40)</f>
        <v>478968</v>
      </c>
      <c r="F41" s="101">
        <f t="shared" si="5"/>
        <v>447668</v>
      </c>
      <c r="G41" s="101">
        <f t="shared" si="5"/>
        <v>13980</v>
      </c>
      <c r="H41" s="101">
        <f t="shared" si="5"/>
        <v>940616</v>
      </c>
      <c r="I41" s="101">
        <f t="shared" si="5"/>
        <v>1163933</v>
      </c>
      <c r="J41" s="101">
        <f t="shared" si="5"/>
        <v>911841</v>
      </c>
      <c r="K41" s="290">
        <f t="shared" si="3"/>
        <v>78.34136500984164</v>
      </c>
    </row>
    <row r="43" spans="1:4" ht="12.75">
      <c r="A43" s="445" t="s">
        <v>1</v>
      </c>
      <c r="B43" s="445"/>
      <c r="C43" s="445"/>
      <c r="D43" s="445"/>
    </row>
    <row r="44" spans="1:4" ht="12.75">
      <c r="A44" s="446" t="s">
        <v>107</v>
      </c>
      <c r="B44" s="446"/>
      <c r="C44" s="446"/>
      <c r="D44" s="446"/>
    </row>
    <row r="45" spans="1:11" ht="12.75">
      <c r="A45" s="67" t="s">
        <v>7</v>
      </c>
      <c r="B45" s="102"/>
      <c r="C45" s="102"/>
      <c r="D45" s="69" t="s">
        <v>1</v>
      </c>
      <c r="E45" s="70"/>
      <c r="F45" s="70"/>
      <c r="G45" s="70"/>
      <c r="H45" s="70"/>
      <c r="I45" s="70"/>
      <c r="J45" s="199"/>
      <c r="K45" s="199"/>
    </row>
    <row r="46" spans="1:11" ht="12.75">
      <c r="A46" s="92"/>
      <c r="B46" s="93" t="s">
        <v>76</v>
      </c>
      <c r="C46" s="93"/>
      <c r="D46" s="49" t="s">
        <v>87</v>
      </c>
      <c r="E46" s="94"/>
      <c r="F46" s="94">
        <v>872013</v>
      </c>
      <c r="G46" s="94"/>
      <c r="H46" s="79">
        <f>SUM(E46:G46)</f>
        <v>872013</v>
      </c>
      <c r="I46" s="79">
        <v>895035</v>
      </c>
      <c r="J46" s="197">
        <v>92395</v>
      </c>
      <c r="K46" s="197">
        <f>(J46/I46)*100</f>
        <v>10.323059992067348</v>
      </c>
    </row>
    <row r="47" spans="1:11" ht="12.75">
      <c r="A47" s="92"/>
      <c r="B47" s="93" t="s">
        <v>77</v>
      </c>
      <c r="C47" s="93"/>
      <c r="D47" s="49" t="s">
        <v>21</v>
      </c>
      <c r="E47" s="94"/>
      <c r="F47" s="94">
        <v>256916</v>
      </c>
      <c r="G47" s="94"/>
      <c r="H47" s="79">
        <f>SUM(E47:G47)</f>
        <v>256916</v>
      </c>
      <c r="I47" s="79">
        <v>281424</v>
      </c>
      <c r="J47" s="197">
        <v>213576</v>
      </c>
      <c r="K47" s="197">
        <f>(J47/I47)*100</f>
        <v>75.89118198874296</v>
      </c>
    </row>
    <row r="48" spans="1:11" ht="12.75">
      <c r="A48" s="92"/>
      <c r="B48" s="93" t="s">
        <v>78</v>
      </c>
      <c r="C48" s="93"/>
      <c r="D48" s="49" t="s">
        <v>88</v>
      </c>
      <c r="E48" s="94"/>
      <c r="F48" s="94">
        <v>729</v>
      </c>
      <c r="G48" s="94"/>
      <c r="H48" s="79">
        <f>SUM(E48:G48)</f>
        <v>729</v>
      </c>
      <c r="I48" s="79">
        <v>729</v>
      </c>
      <c r="J48" s="197">
        <v>0</v>
      </c>
      <c r="K48" s="197">
        <f>(J48/I48)*100</f>
        <v>0</v>
      </c>
    </row>
    <row r="49" spans="1:11" s="3" customFormat="1" ht="12.75">
      <c r="A49" s="103"/>
      <c r="B49" s="103"/>
      <c r="C49" s="103"/>
      <c r="D49" s="103" t="s">
        <v>2</v>
      </c>
      <c r="E49" s="104">
        <f aca="true" t="shared" si="6" ref="E49:J49">SUM(E46:E48)</f>
        <v>0</v>
      </c>
      <c r="F49" s="104">
        <f t="shared" si="6"/>
        <v>1129658</v>
      </c>
      <c r="G49" s="104">
        <f t="shared" si="6"/>
        <v>0</v>
      </c>
      <c r="H49" s="104">
        <f t="shared" si="6"/>
        <v>1129658</v>
      </c>
      <c r="I49" s="104">
        <f>SUM(I46:I48)</f>
        <v>1177188</v>
      </c>
      <c r="J49" s="198">
        <f t="shared" si="6"/>
        <v>305971</v>
      </c>
      <c r="K49" s="197">
        <f>(J49/I49)*100</f>
        <v>25.991685270322158</v>
      </c>
    </row>
    <row r="51" spans="1:4" ht="12.75">
      <c r="A51" s="446" t="s">
        <v>118</v>
      </c>
      <c r="B51" s="446"/>
      <c r="C51" s="446"/>
      <c r="D51" s="446"/>
    </row>
    <row r="52" spans="1:11" ht="12.75">
      <c r="A52" s="67" t="s">
        <v>7</v>
      </c>
      <c r="B52" s="102"/>
      <c r="C52" s="102"/>
      <c r="D52" s="69" t="s">
        <v>1</v>
      </c>
      <c r="E52" s="70"/>
      <c r="F52" s="70"/>
      <c r="G52" s="70"/>
      <c r="H52" s="70"/>
      <c r="I52" s="70"/>
      <c r="J52" s="291"/>
      <c r="K52" s="291"/>
    </row>
    <row r="53" spans="1:11" ht="12.75">
      <c r="A53" s="92"/>
      <c r="B53" s="93" t="s">
        <v>76</v>
      </c>
      <c r="C53" s="93"/>
      <c r="D53" s="49" t="s">
        <v>87</v>
      </c>
      <c r="E53" s="94"/>
      <c r="F53" s="94"/>
      <c r="G53" s="94"/>
      <c r="H53" s="79">
        <f>SUM(E53:G53)</f>
        <v>0</v>
      </c>
      <c r="I53" s="79">
        <v>520</v>
      </c>
      <c r="J53" s="94">
        <v>520</v>
      </c>
      <c r="K53" s="94">
        <f>(J53/I53)*100</f>
        <v>100</v>
      </c>
    </row>
    <row r="54" spans="1:11" ht="12.75">
      <c r="A54" s="103"/>
      <c r="B54" s="103"/>
      <c r="C54" s="103"/>
      <c r="D54" s="103" t="s">
        <v>2</v>
      </c>
      <c r="E54" s="104">
        <f>SUM(E53:E53)</f>
        <v>0</v>
      </c>
      <c r="F54" s="104">
        <f>SUM(F53:F53)</f>
        <v>0</v>
      </c>
      <c r="G54" s="104">
        <f>SUM(G53:G53)</f>
        <v>0</v>
      </c>
      <c r="H54" s="104">
        <f>SUM(H53:H53)</f>
        <v>0</v>
      </c>
      <c r="I54" s="79">
        <f>SUM(I53)</f>
        <v>520</v>
      </c>
      <c r="J54" s="94">
        <f>SUM(J53)</f>
        <v>520</v>
      </c>
      <c r="K54" s="94">
        <f>(J54/I54)*100</f>
        <v>100</v>
      </c>
    </row>
    <row r="55" spans="1:9" ht="12.75">
      <c r="A55" s="105"/>
      <c r="B55" s="105"/>
      <c r="C55" s="105"/>
      <c r="D55" s="105"/>
      <c r="E55" s="106"/>
      <c r="F55" s="106"/>
      <c r="G55" s="106"/>
      <c r="H55" s="106"/>
      <c r="I55" s="106"/>
    </row>
    <row r="56" spans="1:4" ht="12.75">
      <c r="A56" s="446" t="s">
        <v>119</v>
      </c>
      <c r="B56" s="446"/>
      <c r="C56" s="446"/>
      <c r="D56" s="446"/>
    </row>
    <row r="57" spans="1:11" ht="12.75">
      <c r="A57" s="67" t="s">
        <v>7</v>
      </c>
      <c r="B57" s="102"/>
      <c r="C57" s="102"/>
      <c r="D57" s="69" t="s">
        <v>1</v>
      </c>
      <c r="E57" s="70"/>
      <c r="F57" s="70"/>
      <c r="G57" s="70"/>
      <c r="H57" s="70"/>
      <c r="I57" s="70"/>
      <c r="J57" s="206"/>
      <c r="K57" s="206"/>
    </row>
    <row r="58" spans="1:11" ht="12.75">
      <c r="A58" s="92"/>
      <c r="B58" s="93" t="s">
        <v>76</v>
      </c>
      <c r="C58" s="93"/>
      <c r="D58" s="49" t="s">
        <v>87</v>
      </c>
      <c r="E58" s="94">
        <v>253</v>
      </c>
      <c r="F58" s="94">
        <v>770</v>
      </c>
      <c r="G58" s="94"/>
      <c r="H58" s="79">
        <f>SUM(E58:G58)</f>
        <v>1023</v>
      </c>
      <c r="I58" s="79">
        <v>2191</v>
      </c>
      <c r="J58" s="94">
        <v>2075</v>
      </c>
      <c r="K58" s="94">
        <f>(J58/I58)*100</f>
        <v>94.70561387494296</v>
      </c>
    </row>
    <row r="59" spans="1:11" ht="12.75">
      <c r="A59" s="92"/>
      <c r="B59" s="93" t="s">
        <v>77</v>
      </c>
      <c r="C59" s="93"/>
      <c r="D59" s="49" t="s">
        <v>21</v>
      </c>
      <c r="E59" s="94"/>
      <c r="F59" s="94"/>
      <c r="G59" s="94"/>
      <c r="H59" s="79"/>
      <c r="I59" s="79"/>
      <c r="J59" s="94"/>
      <c r="K59" s="94"/>
    </row>
    <row r="60" spans="1:11" ht="12.75">
      <c r="A60" s="103"/>
      <c r="B60" s="103"/>
      <c r="C60" s="103"/>
      <c r="D60" s="103" t="s">
        <v>2</v>
      </c>
      <c r="E60" s="104">
        <f>SUM(E58:E58)</f>
        <v>253</v>
      </c>
      <c r="F60" s="104">
        <f>SUM(F58:F58)</f>
        <v>770</v>
      </c>
      <c r="G60" s="104">
        <f>SUM(G58:G58)</f>
        <v>0</v>
      </c>
      <c r="H60" s="104">
        <f>SUM(H58:H58)</f>
        <v>1023</v>
      </c>
      <c r="I60" s="104">
        <f>SUM(I58:I59)</f>
        <v>2191</v>
      </c>
      <c r="J60" s="104">
        <f>SUM(J58:J59)</f>
        <v>2075</v>
      </c>
      <c r="K60" s="94">
        <f>(J60/I60)*100</f>
        <v>94.70561387494296</v>
      </c>
    </row>
    <row r="63" spans="1:11" ht="12.75">
      <c r="A63" s="96"/>
      <c r="B63" s="97" t="s">
        <v>76</v>
      </c>
      <c r="C63" s="96"/>
      <c r="D63" s="107" t="s">
        <v>87</v>
      </c>
      <c r="E63" s="98">
        <f aca="true" t="shared" si="7" ref="E63:J63">E46+E53+E58</f>
        <v>253</v>
      </c>
      <c r="F63" s="98">
        <f t="shared" si="7"/>
        <v>872783</v>
      </c>
      <c r="G63" s="98">
        <f t="shared" si="7"/>
        <v>0</v>
      </c>
      <c r="H63" s="98">
        <f t="shared" si="7"/>
        <v>873036</v>
      </c>
      <c r="I63" s="98">
        <f t="shared" si="7"/>
        <v>897746</v>
      </c>
      <c r="J63" s="98">
        <f t="shared" si="7"/>
        <v>94990</v>
      </c>
      <c r="K63" s="290">
        <f>(J63/I63)*100</f>
        <v>10.580943830437564</v>
      </c>
    </row>
    <row r="64" spans="1:11" ht="12.75">
      <c r="A64" s="96"/>
      <c r="B64" s="97" t="s">
        <v>77</v>
      </c>
      <c r="C64" s="96"/>
      <c r="D64" s="107" t="s">
        <v>21</v>
      </c>
      <c r="E64" s="98">
        <f aca="true" t="shared" si="8" ref="E64:I65">E47</f>
        <v>0</v>
      </c>
      <c r="F64" s="98">
        <f t="shared" si="8"/>
        <v>256916</v>
      </c>
      <c r="G64" s="98">
        <f t="shared" si="8"/>
        <v>0</v>
      </c>
      <c r="H64" s="98">
        <f t="shared" si="8"/>
        <v>256916</v>
      </c>
      <c r="I64" s="98">
        <f t="shared" si="8"/>
        <v>281424</v>
      </c>
      <c r="J64" s="98">
        <f>J47+J59</f>
        <v>213576</v>
      </c>
      <c r="K64" s="290">
        <f>(J64/I64)*100</f>
        <v>75.89118198874296</v>
      </c>
    </row>
    <row r="65" spans="1:11" ht="12.75">
      <c r="A65" s="96"/>
      <c r="B65" s="97" t="s">
        <v>78</v>
      </c>
      <c r="C65" s="96"/>
      <c r="D65" s="107" t="s">
        <v>88</v>
      </c>
      <c r="E65" s="98">
        <f t="shared" si="8"/>
        <v>0</v>
      </c>
      <c r="F65" s="98">
        <f t="shared" si="8"/>
        <v>729</v>
      </c>
      <c r="G65" s="98">
        <f t="shared" si="8"/>
        <v>0</v>
      </c>
      <c r="H65" s="98">
        <f t="shared" si="8"/>
        <v>729</v>
      </c>
      <c r="I65" s="98">
        <f t="shared" si="8"/>
        <v>729</v>
      </c>
      <c r="J65" s="98">
        <f>J48</f>
        <v>0</v>
      </c>
      <c r="K65" s="290">
        <f>(J65/I65)*100</f>
        <v>0</v>
      </c>
    </row>
    <row r="66" spans="1:11" ht="12.75">
      <c r="A66" s="109"/>
      <c r="B66" s="109"/>
      <c r="C66" s="109"/>
      <c r="D66" s="124" t="s">
        <v>123</v>
      </c>
      <c r="E66" s="110">
        <f aca="true" t="shared" si="9" ref="E66:J66">SUM(E63:E65)</f>
        <v>253</v>
      </c>
      <c r="F66" s="110">
        <f t="shared" si="9"/>
        <v>1130428</v>
      </c>
      <c r="G66" s="110">
        <f t="shared" si="9"/>
        <v>0</v>
      </c>
      <c r="H66" s="110">
        <f t="shared" si="9"/>
        <v>1130681</v>
      </c>
      <c r="I66" s="110">
        <f>SUM(I63:I65)</f>
        <v>1179899</v>
      </c>
      <c r="J66" s="110">
        <f t="shared" si="9"/>
        <v>308566</v>
      </c>
      <c r="K66" s="290">
        <f>(J66/I66)*100</f>
        <v>26.151899442240396</v>
      </c>
    </row>
    <row r="67" spans="1:11" s="114" customFormat="1" ht="12.75">
      <c r="A67" s="111"/>
      <c r="B67" s="111"/>
      <c r="C67" s="111"/>
      <c r="D67" s="112"/>
      <c r="E67" s="113"/>
      <c r="F67" s="113"/>
      <c r="G67" s="113"/>
      <c r="H67" s="113"/>
      <c r="I67" s="113"/>
      <c r="J67" s="292"/>
      <c r="K67" s="292"/>
    </row>
    <row r="68" spans="1:11" s="114" customFormat="1" ht="12.75">
      <c r="A68" s="445" t="s">
        <v>127</v>
      </c>
      <c r="B68" s="445"/>
      <c r="C68" s="445"/>
      <c r="D68" s="445"/>
      <c r="E68" s="292"/>
      <c r="F68" s="292"/>
      <c r="G68" s="292"/>
      <c r="H68" s="292"/>
      <c r="I68" s="292"/>
      <c r="J68" s="292"/>
      <c r="K68" s="292"/>
    </row>
    <row r="69" spans="1:11" s="114" customFormat="1" ht="12.75">
      <c r="A69" s="446" t="s">
        <v>107</v>
      </c>
      <c r="B69" s="446"/>
      <c r="C69" s="446"/>
      <c r="D69" s="446"/>
      <c r="E69" s="292"/>
      <c r="F69" s="292"/>
      <c r="G69" s="292"/>
      <c r="H69" s="292"/>
      <c r="I69" s="292"/>
      <c r="J69" s="292"/>
      <c r="K69" s="292"/>
    </row>
    <row r="70" spans="1:11" s="114" customFormat="1" ht="12.75">
      <c r="A70" s="67" t="s">
        <v>8</v>
      </c>
      <c r="B70" s="102"/>
      <c r="C70" s="102"/>
      <c r="D70" s="69" t="s">
        <v>127</v>
      </c>
      <c r="E70" s="70"/>
      <c r="F70" s="70"/>
      <c r="G70" s="70"/>
      <c r="H70" s="70"/>
      <c r="I70" s="70"/>
      <c r="J70" s="206"/>
      <c r="K70" s="206"/>
    </row>
    <row r="71" spans="1:11" s="114" customFormat="1" ht="22.5">
      <c r="A71" s="115"/>
      <c r="B71" s="93"/>
      <c r="C71" s="268"/>
      <c r="D71" s="49" t="s">
        <v>625</v>
      </c>
      <c r="E71" s="166">
        <v>11247</v>
      </c>
      <c r="F71" s="166"/>
      <c r="G71" s="166"/>
      <c r="H71" s="79">
        <f>SUM(E71:G71)</f>
        <v>11247</v>
      </c>
      <c r="I71" s="166">
        <v>11247</v>
      </c>
      <c r="J71" s="166">
        <v>11247</v>
      </c>
      <c r="K71" s="166">
        <f>(J71/I71)*100</f>
        <v>100</v>
      </c>
    </row>
    <row r="72" spans="1:11" s="114" customFormat="1" ht="22.5" customHeight="1">
      <c r="A72" s="115"/>
      <c r="B72" s="93"/>
      <c r="C72" s="268"/>
      <c r="D72" s="49" t="s">
        <v>626</v>
      </c>
      <c r="E72" s="166"/>
      <c r="F72" s="166">
        <v>12000</v>
      </c>
      <c r="G72" s="166"/>
      <c r="H72" s="79">
        <f>SUM(E72:G72)</f>
        <v>12000</v>
      </c>
      <c r="I72" s="166">
        <v>12000</v>
      </c>
      <c r="J72" s="166">
        <v>12000</v>
      </c>
      <c r="K72" s="166">
        <f>(J72/I72)*100</f>
        <v>100</v>
      </c>
    </row>
    <row r="73" spans="1:11" s="114" customFormat="1" ht="12.75">
      <c r="A73" s="100"/>
      <c r="B73" s="100" t="s">
        <v>128</v>
      </c>
      <c r="C73" s="100"/>
      <c r="D73" s="125" t="s">
        <v>127</v>
      </c>
      <c r="E73" s="101">
        <f aca="true" t="shared" si="10" ref="E73:J73">SUM(E71:E72)</f>
        <v>11247</v>
      </c>
      <c r="F73" s="101">
        <f t="shared" si="10"/>
        <v>12000</v>
      </c>
      <c r="G73" s="101">
        <f t="shared" si="10"/>
        <v>0</v>
      </c>
      <c r="H73" s="101">
        <f t="shared" si="10"/>
        <v>23247</v>
      </c>
      <c r="I73" s="101">
        <f t="shared" si="10"/>
        <v>23247</v>
      </c>
      <c r="J73" s="101">
        <f t="shared" si="10"/>
        <v>23247</v>
      </c>
      <c r="K73" s="290">
        <f>(J73/I73)*100</f>
        <v>100</v>
      </c>
    </row>
    <row r="74" spans="1:11" s="114" customFormat="1" ht="12.75">
      <c r="A74" s="111"/>
      <c r="B74" s="111"/>
      <c r="C74" s="111"/>
      <c r="D74" s="112"/>
      <c r="E74" s="113"/>
      <c r="F74" s="113"/>
      <c r="G74" s="113"/>
      <c r="H74" s="113"/>
      <c r="I74" s="113"/>
      <c r="J74" s="292"/>
      <c r="K74" s="292"/>
    </row>
    <row r="75" spans="1:11" ht="25.5" customHeight="1">
      <c r="A75" s="442" t="s">
        <v>126</v>
      </c>
      <c r="B75" s="443"/>
      <c r="C75" s="443"/>
      <c r="D75" s="444"/>
      <c r="E75" s="101">
        <f aca="true" t="shared" si="11" ref="E75:J75">E41+E66+E73</f>
        <v>490468</v>
      </c>
      <c r="F75" s="101">
        <f t="shared" si="11"/>
        <v>1590096</v>
      </c>
      <c r="G75" s="101">
        <f t="shared" si="11"/>
        <v>13980</v>
      </c>
      <c r="H75" s="101">
        <f t="shared" si="11"/>
        <v>2094544</v>
      </c>
      <c r="I75" s="101">
        <f t="shared" si="11"/>
        <v>2367079</v>
      </c>
      <c r="J75" s="101">
        <f t="shared" si="11"/>
        <v>1243654</v>
      </c>
      <c r="K75" s="101"/>
    </row>
  </sheetData>
  <sheetProtection/>
  <mergeCells count="12">
    <mergeCell ref="A3:D3"/>
    <mergeCell ref="A43:D43"/>
    <mergeCell ref="A4:D4"/>
    <mergeCell ref="A27:D27"/>
    <mergeCell ref="A1:K1"/>
    <mergeCell ref="A2:K2"/>
    <mergeCell ref="A75:D75"/>
    <mergeCell ref="A68:D68"/>
    <mergeCell ref="A69:D69"/>
    <mergeCell ref="A44:D44"/>
    <mergeCell ref="A51:D51"/>
    <mergeCell ref="A56:D56"/>
  </mergeCells>
  <printOptions horizontalCentered="1"/>
  <pageMargins left="0.2362204724409449" right="0.2362204724409449" top="0.5511811023622047" bottom="0.35433070866141736" header="0.31496062992125984" footer="0.31496062992125984"/>
  <pageSetup fitToHeight="0" horizontalDpi="600" verticalDpi="600" orientation="landscape" paperSize="9" r:id="rId1"/>
  <headerFooter scaleWithDoc="0" alignWithMargins="0">
    <oddHeader>&amp;L2/a melléklet az 7/2020. (VII.10.)  önk.rendelethez, ezer Ft
&amp;R4. melléklet a .../2020 (.......)  önk.rendelethez ezer Ft</oddHeader>
  </headerFooter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40"/>
  <sheetViews>
    <sheetView view="pageLayout" zoomScaleNormal="115" workbookViewId="0" topLeftCell="A1">
      <selection activeCell="F20" sqref="F20"/>
    </sheetView>
  </sheetViews>
  <sheetFormatPr defaultColWidth="9.140625" defaultRowHeight="12.75"/>
  <cols>
    <col min="1" max="1" width="7.8515625" style="0" customWidth="1"/>
    <col min="2" max="2" width="6.421875" style="0" customWidth="1"/>
    <col min="3" max="3" width="7.28125" style="0" customWidth="1"/>
    <col min="4" max="4" width="47.00390625" style="0" customWidth="1"/>
    <col min="5" max="5" width="9.140625" style="4" customWidth="1"/>
    <col min="8" max="8" width="8.00390625" style="0" customWidth="1"/>
  </cols>
  <sheetData>
    <row r="1" spans="1:7" ht="15.75">
      <c r="A1" s="449" t="s">
        <v>600</v>
      </c>
      <c r="B1" s="449"/>
      <c r="C1" s="449"/>
      <c r="D1" s="449"/>
      <c r="E1" s="449"/>
      <c r="F1" s="449"/>
      <c r="G1" s="449"/>
    </row>
    <row r="2" spans="1:7" ht="15.75">
      <c r="A2" s="450" t="s">
        <v>116</v>
      </c>
      <c r="B2" s="450"/>
      <c r="C2" s="450"/>
      <c r="D2" s="450"/>
      <c r="E2" s="450"/>
      <c r="F2" s="450"/>
      <c r="G2" s="450"/>
    </row>
    <row r="3" spans="1:8" ht="33.75">
      <c r="A3" s="54" t="s">
        <v>18</v>
      </c>
      <c r="B3" s="54" t="s">
        <v>19</v>
      </c>
      <c r="C3" s="54" t="s">
        <v>16</v>
      </c>
      <c r="D3" s="53" t="s">
        <v>17</v>
      </c>
      <c r="E3" s="56" t="s">
        <v>601</v>
      </c>
      <c r="F3" s="332" t="s">
        <v>635</v>
      </c>
      <c r="G3" s="332" t="s">
        <v>204</v>
      </c>
      <c r="H3" s="332" t="s">
        <v>207</v>
      </c>
    </row>
    <row r="4" spans="1:8" ht="12.75">
      <c r="A4" s="46" t="s">
        <v>6</v>
      </c>
      <c r="B4" s="46" t="s">
        <v>75</v>
      </c>
      <c r="C4" s="6"/>
      <c r="D4" s="269" t="s">
        <v>80</v>
      </c>
      <c r="E4" s="2"/>
      <c r="F4" s="2"/>
      <c r="G4" s="1"/>
      <c r="H4" s="1"/>
    </row>
    <row r="5" spans="1:8" ht="12.75">
      <c r="A5" s="46"/>
      <c r="B5" s="46"/>
      <c r="C5" s="270" t="s">
        <v>505</v>
      </c>
      <c r="D5" s="271" t="s">
        <v>192</v>
      </c>
      <c r="E5" s="35">
        <f>SUM(E6)</f>
        <v>0</v>
      </c>
      <c r="F5" s="35">
        <v>106</v>
      </c>
      <c r="G5" s="35">
        <f>SUM(G6)</f>
        <v>106</v>
      </c>
      <c r="H5" s="35">
        <f>G5/F5*100</f>
        <v>100</v>
      </c>
    </row>
    <row r="6" spans="1:8" ht="12.75">
      <c r="A6" s="46"/>
      <c r="B6" s="46"/>
      <c r="C6" s="272"/>
      <c r="D6" s="271" t="s">
        <v>628</v>
      </c>
      <c r="E6" s="37"/>
      <c r="F6" s="37">
        <v>106</v>
      </c>
      <c r="G6" s="37">
        <v>106</v>
      </c>
      <c r="H6" s="37">
        <f aca="true" t="shared" si="0" ref="H6:H40">G6/F6*100</f>
        <v>100</v>
      </c>
    </row>
    <row r="7" spans="1:8" ht="12.75">
      <c r="A7" s="1"/>
      <c r="B7" s="1"/>
      <c r="C7" s="50" t="s">
        <v>82</v>
      </c>
      <c r="D7" s="61" t="s">
        <v>112</v>
      </c>
      <c r="E7" s="2"/>
      <c r="F7" s="2"/>
      <c r="G7" s="1"/>
      <c r="H7" s="1"/>
    </row>
    <row r="8" spans="1:8" ht="12.75">
      <c r="A8" s="1"/>
      <c r="B8" s="1"/>
      <c r="C8" s="55"/>
      <c r="D8" s="269" t="s">
        <v>113</v>
      </c>
      <c r="E8" s="37">
        <v>300</v>
      </c>
      <c r="F8" s="37">
        <v>300</v>
      </c>
      <c r="G8" s="37">
        <v>300</v>
      </c>
      <c r="H8" s="2">
        <f t="shared" si="0"/>
        <v>100</v>
      </c>
    </row>
    <row r="9" spans="1:8" ht="12.75">
      <c r="A9" s="36"/>
      <c r="B9" s="36"/>
      <c r="C9" s="55"/>
      <c r="D9" s="323" t="s">
        <v>91</v>
      </c>
      <c r="E9" s="2">
        <v>29130</v>
      </c>
      <c r="F9" s="2">
        <v>17294</v>
      </c>
      <c r="G9" s="2">
        <v>17294</v>
      </c>
      <c r="H9" s="2">
        <f t="shared" si="0"/>
        <v>100</v>
      </c>
    </row>
    <row r="10" spans="1:8" ht="12.75">
      <c r="A10" s="1"/>
      <c r="B10" s="1"/>
      <c r="C10" s="6"/>
      <c r="D10" s="269" t="s">
        <v>131</v>
      </c>
      <c r="E10" s="2">
        <v>133941</v>
      </c>
      <c r="F10" s="2">
        <v>134320</v>
      </c>
      <c r="G10" s="2">
        <v>133320</v>
      </c>
      <c r="H10" s="2">
        <f t="shared" si="0"/>
        <v>99.25550923168552</v>
      </c>
    </row>
    <row r="11" spans="1:8" ht="12.75">
      <c r="A11" s="1"/>
      <c r="B11" s="1"/>
      <c r="C11" s="6"/>
      <c r="D11" s="274" t="s">
        <v>125</v>
      </c>
      <c r="E11" s="2">
        <v>700</v>
      </c>
      <c r="F11" s="2">
        <v>425</v>
      </c>
      <c r="G11" s="2">
        <v>425</v>
      </c>
      <c r="H11" s="2">
        <f t="shared" si="0"/>
        <v>100</v>
      </c>
    </row>
    <row r="12" spans="1:8" ht="12.75">
      <c r="A12" s="1"/>
      <c r="B12" s="1"/>
      <c r="C12" s="6"/>
      <c r="D12" s="274" t="s">
        <v>629</v>
      </c>
      <c r="E12" s="2"/>
      <c r="F12" s="2">
        <v>0</v>
      </c>
      <c r="G12" s="2">
        <f>SUM(F12)</f>
        <v>0</v>
      </c>
      <c r="H12" s="2"/>
    </row>
    <row r="13" spans="1:8" ht="25.5">
      <c r="A13" s="36"/>
      <c r="B13" s="36"/>
      <c r="C13" s="55"/>
      <c r="D13" s="274" t="s">
        <v>132</v>
      </c>
      <c r="E13" s="2"/>
      <c r="F13" s="2">
        <v>105</v>
      </c>
      <c r="G13" s="2">
        <v>105</v>
      </c>
      <c r="H13" s="2">
        <f t="shared" si="0"/>
        <v>100</v>
      </c>
    </row>
    <row r="14" spans="1:8" s="169" customFormat="1" ht="12.75">
      <c r="A14" s="1"/>
      <c r="B14" s="1"/>
      <c r="C14" s="6"/>
      <c r="D14" s="156" t="s">
        <v>2</v>
      </c>
      <c r="E14" s="157">
        <f>SUM(E8:E13)</f>
        <v>164071</v>
      </c>
      <c r="F14" s="157">
        <f>SUM(F8:F13)</f>
        <v>152444</v>
      </c>
      <c r="G14" s="157">
        <f>SUM(G8:G13)</f>
        <v>151444</v>
      </c>
      <c r="H14" s="157">
        <f t="shared" si="0"/>
        <v>99.34402141114114</v>
      </c>
    </row>
    <row r="15" spans="1:8" ht="12.75">
      <c r="A15" s="1"/>
      <c r="B15" s="1"/>
      <c r="C15" s="6"/>
      <c r="D15" s="57"/>
      <c r="E15" s="35"/>
      <c r="F15" s="35"/>
      <c r="G15" s="2"/>
      <c r="H15" s="2"/>
    </row>
    <row r="16" spans="1:8" ht="12.75">
      <c r="A16" s="1"/>
      <c r="B16" s="1"/>
      <c r="C16" s="50" t="s">
        <v>84</v>
      </c>
      <c r="D16" s="60" t="s">
        <v>114</v>
      </c>
      <c r="E16" s="2"/>
      <c r="F16" s="2"/>
      <c r="G16" s="2"/>
      <c r="H16" s="2"/>
    </row>
    <row r="17" spans="1:8" ht="25.5">
      <c r="A17" s="36"/>
      <c r="B17" s="36"/>
      <c r="C17" s="55"/>
      <c r="D17" s="58" t="s">
        <v>115</v>
      </c>
      <c r="E17" s="37"/>
      <c r="F17" s="37"/>
      <c r="G17" s="2"/>
      <c r="H17" s="2"/>
    </row>
    <row r="18" spans="1:8" ht="12.75">
      <c r="A18" s="36"/>
      <c r="B18" s="36"/>
      <c r="C18" s="55"/>
      <c r="D18" s="58" t="s">
        <v>157</v>
      </c>
      <c r="E18" s="37">
        <v>3000</v>
      </c>
      <c r="F18" s="37">
        <v>38995</v>
      </c>
      <c r="G18" s="37">
        <v>38995</v>
      </c>
      <c r="H18" s="2">
        <f t="shared" si="0"/>
        <v>100</v>
      </c>
    </row>
    <row r="19" spans="1:8" ht="12.75">
      <c r="A19" s="36"/>
      <c r="B19" s="36"/>
      <c r="C19" s="55"/>
      <c r="D19" s="273" t="s">
        <v>518</v>
      </c>
      <c r="E19" s="37">
        <v>71339</v>
      </c>
      <c r="F19" s="37">
        <v>99117</v>
      </c>
      <c r="G19" s="37">
        <v>91891</v>
      </c>
      <c r="H19" s="2"/>
    </row>
    <row r="20" spans="1:8" ht="25.5">
      <c r="A20" s="36"/>
      <c r="B20" s="36"/>
      <c r="C20" s="55"/>
      <c r="D20" s="58" t="s">
        <v>132</v>
      </c>
      <c r="E20" s="37">
        <v>274</v>
      </c>
      <c r="F20" s="37">
        <v>0</v>
      </c>
      <c r="G20" s="37">
        <v>0</v>
      </c>
      <c r="H20" s="2"/>
    </row>
    <row r="21" spans="1:8" ht="12.75">
      <c r="A21" s="36"/>
      <c r="B21" s="36"/>
      <c r="C21" s="55"/>
      <c r="D21" s="58" t="s">
        <v>158</v>
      </c>
      <c r="E21" s="37">
        <v>1300</v>
      </c>
      <c r="F21" s="37">
        <v>1300</v>
      </c>
      <c r="G21" s="37">
        <v>813</v>
      </c>
      <c r="H21" s="2">
        <f t="shared" si="0"/>
        <v>62.53846153846154</v>
      </c>
    </row>
    <row r="22" spans="1:8" s="169" customFormat="1" ht="12.75">
      <c r="A22" s="1"/>
      <c r="B22" s="1"/>
      <c r="C22" s="6"/>
      <c r="D22" s="156" t="s">
        <v>2</v>
      </c>
      <c r="E22" s="157">
        <f>SUM(E17:E21)</f>
        <v>75913</v>
      </c>
      <c r="F22" s="157">
        <f>SUM(F17:F21)</f>
        <v>139412</v>
      </c>
      <c r="G22" s="157">
        <f>SUM(G17:G21)</f>
        <v>131699</v>
      </c>
      <c r="H22" s="157">
        <f t="shared" si="0"/>
        <v>94.46747769202078</v>
      </c>
    </row>
    <row r="23" spans="1:8" ht="12.75">
      <c r="A23" s="36"/>
      <c r="B23" s="36"/>
      <c r="C23" s="55"/>
      <c r="D23" s="59"/>
      <c r="E23" s="35"/>
      <c r="F23" s="35"/>
      <c r="G23" s="2"/>
      <c r="H23" s="2"/>
    </row>
    <row r="24" spans="1:8" ht="12.75">
      <c r="A24" s="36"/>
      <c r="B24" s="36"/>
      <c r="C24" s="50" t="s">
        <v>85</v>
      </c>
      <c r="D24" s="60" t="s">
        <v>114</v>
      </c>
      <c r="E24" s="35"/>
      <c r="F24" s="35"/>
      <c r="G24" s="2"/>
      <c r="H24" s="2"/>
    </row>
    <row r="25" spans="1:8" ht="12.75">
      <c r="A25" s="36"/>
      <c r="B25" s="36"/>
      <c r="C25" s="55"/>
      <c r="D25" s="58" t="s">
        <v>193</v>
      </c>
      <c r="E25" s="37">
        <v>2000</v>
      </c>
      <c r="F25" s="37">
        <v>2000</v>
      </c>
      <c r="G25" s="37">
        <v>2000</v>
      </c>
      <c r="H25" s="2">
        <f t="shared" si="0"/>
        <v>100</v>
      </c>
    </row>
    <row r="26" spans="1:8" ht="12.75">
      <c r="A26" s="36"/>
      <c r="B26" s="36"/>
      <c r="C26" s="55"/>
      <c r="D26" s="58" t="s">
        <v>194</v>
      </c>
      <c r="E26" s="37">
        <v>3000</v>
      </c>
      <c r="F26" s="37">
        <v>3000</v>
      </c>
      <c r="G26" s="37">
        <v>3000</v>
      </c>
      <c r="H26" s="2">
        <f t="shared" si="0"/>
        <v>100</v>
      </c>
    </row>
    <row r="27" spans="1:8" ht="12.75">
      <c r="A27" s="36"/>
      <c r="B27" s="36"/>
      <c r="C27" s="55"/>
      <c r="D27" s="58" t="s">
        <v>195</v>
      </c>
      <c r="E27" s="37">
        <v>500</v>
      </c>
      <c r="F27" s="37">
        <v>500</v>
      </c>
      <c r="G27" s="37">
        <v>500</v>
      </c>
      <c r="H27" s="2"/>
    </row>
    <row r="28" spans="1:8" ht="12.75">
      <c r="A28" s="36"/>
      <c r="B28" s="36"/>
      <c r="C28" s="55"/>
      <c r="D28" s="58" t="s">
        <v>124</v>
      </c>
      <c r="E28" s="37">
        <v>140</v>
      </c>
      <c r="F28" s="37">
        <v>140</v>
      </c>
      <c r="G28" s="37">
        <v>0</v>
      </c>
      <c r="H28" s="2">
        <f t="shared" si="0"/>
        <v>0</v>
      </c>
    </row>
    <row r="29" spans="1:8" ht="12.75">
      <c r="A29" s="36"/>
      <c r="B29" s="36"/>
      <c r="C29" s="55"/>
      <c r="D29" s="58" t="s">
        <v>125</v>
      </c>
      <c r="E29" s="37"/>
      <c r="F29" s="37">
        <v>0</v>
      </c>
      <c r="G29" s="37">
        <f>SUM(E29:F29)</f>
        <v>0</v>
      </c>
      <c r="H29" s="2"/>
    </row>
    <row r="30" spans="1:8" ht="12.75">
      <c r="A30" s="36"/>
      <c r="B30" s="36"/>
      <c r="C30" s="55"/>
      <c r="D30" s="58" t="s">
        <v>631</v>
      </c>
      <c r="E30" s="37"/>
      <c r="F30" s="37">
        <v>950</v>
      </c>
      <c r="G30" s="37">
        <f>SUM(E30:F30)</f>
        <v>950</v>
      </c>
      <c r="H30" s="2">
        <f t="shared" si="0"/>
        <v>100</v>
      </c>
    </row>
    <row r="31" spans="1:8" ht="25.5">
      <c r="A31" s="36"/>
      <c r="B31" s="36"/>
      <c r="C31" s="55"/>
      <c r="D31" s="274" t="s">
        <v>630</v>
      </c>
      <c r="E31" s="37"/>
      <c r="F31" s="37">
        <v>800</v>
      </c>
      <c r="G31" s="37">
        <v>800</v>
      </c>
      <c r="H31" s="2">
        <f t="shared" si="0"/>
        <v>100</v>
      </c>
    </row>
    <row r="32" spans="1:8" s="169" customFormat="1" ht="12.75">
      <c r="A32" s="1"/>
      <c r="B32" s="1"/>
      <c r="C32" s="6"/>
      <c r="D32" s="156" t="s">
        <v>2</v>
      </c>
      <c r="E32" s="157">
        <f>SUM(E25:E31)</f>
        <v>5640</v>
      </c>
      <c r="F32" s="157">
        <f>SUM(F25:F31)</f>
        <v>7390</v>
      </c>
      <c r="G32" s="157">
        <f>SUM(G25:G31)</f>
        <v>7250</v>
      </c>
      <c r="H32" s="157">
        <f t="shared" si="0"/>
        <v>98.10554803788904</v>
      </c>
    </row>
    <row r="33" spans="1:8" ht="12.75">
      <c r="A33" s="36"/>
      <c r="B33" s="36"/>
      <c r="C33" s="55"/>
      <c r="D33" s="158" t="s">
        <v>159</v>
      </c>
      <c r="E33" s="157">
        <f>E22+E32</f>
        <v>81553</v>
      </c>
      <c r="F33" s="157">
        <f>F22+F32</f>
        <v>146802</v>
      </c>
      <c r="G33" s="157">
        <f>G22+G32</f>
        <v>138949</v>
      </c>
      <c r="H33" s="157">
        <f t="shared" si="0"/>
        <v>94.65061783899402</v>
      </c>
    </row>
    <row r="34" spans="1:8" s="220" customFormat="1" ht="12.75">
      <c r="A34" s="330"/>
      <c r="B34" s="330"/>
      <c r="C34" s="331"/>
      <c r="D34" s="59"/>
      <c r="E34" s="39"/>
      <c r="F34" s="39"/>
      <c r="G34" s="39"/>
      <c r="H34" s="39"/>
    </row>
    <row r="35" spans="1:8" ht="12.75">
      <c r="A35" s="36"/>
      <c r="B35" s="36"/>
      <c r="C35" s="324" t="s">
        <v>539</v>
      </c>
      <c r="D35" s="325" t="s">
        <v>632</v>
      </c>
      <c r="E35" s="326"/>
      <c r="F35" s="326"/>
      <c r="G35" s="326"/>
      <c r="H35" s="326"/>
    </row>
    <row r="36" spans="1:8" ht="12.75">
      <c r="A36" s="36"/>
      <c r="B36" s="36"/>
      <c r="C36" s="261"/>
      <c r="D36" s="327" t="s">
        <v>633</v>
      </c>
      <c r="E36" s="328"/>
      <c r="F36" s="328">
        <v>300</v>
      </c>
      <c r="G36" s="328">
        <v>300</v>
      </c>
      <c r="H36" s="328">
        <f t="shared" si="0"/>
        <v>100</v>
      </c>
    </row>
    <row r="37" spans="1:8" ht="12.75">
      <c r="A37" s="36"/>
      <c r="B37" s="36"/>
      <c r="C37" s="261"/>
      <c r="D37" s="327" t="s">
        <v>634</v>
      </c>
      <c r="E37" s="328"/>
      <c r="F37" s="328">
        <v>3500</v>
      </c>
      <c r="G37" s="328">
        <v>3500</v>
      </c>
      <c r="H37" s="328">
        <f t="shared" si="0"/>
        <v>100</v>
      </c>
    </row>
    <row r="38" spans="1:8" ht="12.75">
      <c r="A38" s="36"/>
      <c r="B38" s="36"/>
      <c r="C38" s="55"/>
      <c r="D38" s="329" t="s">
        <v>2</v>
      </c>
      <c r="E38" s="35">
        <f>SUM(E35:E37)</f>
        <v>0</v>
      </c>
      <c r="F38" s="35">
        <v>3800</v>
      </c>
      <c r="G38" s="35">
        <f>SUM(G35:G37)</f>
        <v>3800</v>
      </c>
      <c r="H38" s="35">
        <f>G38/F38*100</f>
        <v>100</v>
      </c>
    </row>
    <row r="39" spans="1:8" ht="12.75">
      <c r="A39" s="36"/>
      <c r="B39" s="36"/>
      <c r="C39" s="324" t="s">
        <v>540</v>
      </c>
      <c r="D39" s="325" t="s">
        <v>188</v>
      </c>
      <c r="E39" s="326">
        <v>151313</v>
      </c>
      <c r="F39" s="326">
        <v>139226</v>
      </c>
      <c r="G39" s="326">
        <v>0</v>
      </c>
      <c r="H39" s="326">
        <f t="shared" si="0"/>
        <v>0</v>
      </c>
    </row>
    <row r="40" spans="1:8" ht="12.75">
      <c r="A40" s="62"/>
      <c r="B40" s="62"/>
      <c r="C40" s="126"/>
      <c r="D40" s="127" t="s">
        <v>111</v>
      </c>
      <c r="E40" s="118">
        <f>E6+E14+E22+E32+E39</f>
        <v>396937</v>
      </c>
      <c r="F40" s="118">
        <f>F6+F14+F22+F32+F39+F38</f>
        <v>442378</v>
      </c>
      <c r="G40" s="118">
        <f>G6+G14+G22+G32+G38</f>
        <v>294299</v>
      </c>
      <c r="H40" s="118">
        <f t="shared" si="0"/>
        <v>66.52659038198102</v>
      </c>
    </row>
  </sheetData>
  <sheetProtection/>
  <mergeCells count="2">
    <mergeCell ref="A1:G1"/>
    <mergeCell ref="A2:G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headerFooter>
    <oddHeader>&amp;L3. melléklet az 7/2020. (VII.10.)  önk.rendelethez, ezer Ft
&amp;R5. melléklet a .../2020 (.......)  önk.rendelethez ezer Ft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"/>
  <sheetViews>
    <sheetView view="pageLayout" workbookViewId="0" topLeftCell="A1">
      <selection activeCell="D12" sqref="D12:D13"/>
    </sheetView>
  </sheetViews>
  <sheetFormatPr defaultColWidth="9.140625" defaultRowHeight="12.75"/>
  <cols>
    <col min="4" max="4" width="33.140625" style="0" customWidth="1"/>
    <col min="7" max="7" width="8.8515625" style="0" customWidth="1"/>
    <col min="8" max="8" width="10.8515625" style="0" customWidth="1"/>
  </cols>
  <sheetData>
    <row r="1" spans="1:8" ht="15.75">
      <c r="A1" s="451" t="s">
        <v>602</v>
      </c>
      <c r="B1" s="451"/>
      <c r="C1" s="451"/>
      <c r="D1" s="451"/>
      <c r="E1" s="451"/>
      <c r="F1" s="451"/>
      <c r="G1" s="451"/>
      <c r="H1" s="451"/>
    </row>
    <row r="2" spans="1:8" ht="15.75">
      <c r="A2" s="450" t="s">
        <v>459</v>
      </c>
      <c r="B2" s="450"/>
      <c r="C2" s="450"/>
      <c r="D2" s="450"/>
      <c r="E2" s="450"/>
      <c r="F2" s="450"/>
      <c r="G2" s="450"/>
      <c r="H2" s="450"/>
    </row>
    <row r="3" spans="1:8" ht="22.5">
      <c r="A3" s="54" t="s">
        <v>18</v>
      </c>
      <c r="B3" s="54" t="s">
        <v>19</v>
      </c>
      <c r="C3" s="54" t="s">
        <v>16</v>
      </c>
      <c r="D3" s="53" t="s">
        <v>17</v>
      </c>
      <c r="E3" s="56" t="s">
        <v>601</v>
      </c>
      <c r="F3" s="56" t="s">
        <v>569</v>
      </c>
      <c r="G3" s="56" t="s">
        <v>204</v>
      </c>
      <c r="H3" s="56" t="s">
        <v>207</v>
      </c>
    </row>
    <row r="4" spans="1:8" ht="19.5" customHeight="1">
      <c r="A4" s="95" t="s">
        <v>7</v>
      </c>
      <c r="B4" s="95" t="s">
        <v>78</v>
      </c>
      <c r="C4" s="236"/>
      <c r="D4" s="27" t="s">
        <v>460</v>
      </c>
      <c r="E4" s="91"/>
      <c r="F4" s="91"/>
      <c r="G4" s="91"/>
      <c r="H4" s="91"/>
    </row>
    <row r="5" spans="1:8" ht="18" customHeight="1">
      <c r="A5" s="237"/>
      <c r="B5" s="237"/>
      <c r="C5" s="236" t="s">
        <v>570</v>
      </c>
      <c r="D5" s="238" t="s">
        <v>88</v>
      </c>
      <c r="E5" s="138">
        <v>729</v>
      </c>
      <c r="F5" s="138"/>
      <c r="G5" s="138"/>
      <c r="H5" s="138"/>
    </row>
    <row r="6" spans="1:8" ht="64.5" customHeight="1">
      <c r="A6" s="237"/>
      <c r="B6" s="237"/>
      <c r="C6" s="239"/>
      <c r="D6" s="240" t="s">
        <v>571</v>
      </c>
      <c r="E6" s="241"/>
      <c r="F6" s="241"/>
      <c r="G6" s="241">
        <v>0</v>
      </c>
      <c r="H6" s="241"/>
    </row>
    <row r="7" spans="1:8" ht="12.75">
      <c r="A7" s="242"/>
      <c r="B7" s="242"/>
      <c r="C7" s="243"/>
      <c r="D7" s="121" t="s">
        <v>2</v>
      </c>
      <c r="E7" s="101">
        <f>SUM(E6:E6)</f>
        <v>0</v>
      </c>
      <c r="F7" s="101">
        <f>SUM(F6:F6)</f>
        <v>0</v>
      </c>
      <c r="G7" s="101">
        <f>SUM(G6:G6)</f>
        <v>0</v>
      </c>
      <c r="H7" s="101"/>
    </row>
    <row r="11" ht="12.75">
      <c r="F11" s="38" t="s">
        <v>461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scale="90" r:id="rId1"/>
  <headerFooter>
    <oddHeader>&amp;L4.melléklet a 7/2020. (VII.10.)  önk. rendelethez&amp;R6. melléklet a .../2020 (.......)  önk.rendelethez ezer Ft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48"/>
  <sheetViews>
    <sheetView view="pageLayout" workbookViewId="0" topLeftCell="A1">
      <selection activeCell="F22" sqref="F22"/>
    </sheetView>
  </sheetViews>
  <sheetFormatPr defaultColWidth="9.140625" defaultRowHeight="12.75"/>
  <cols>
    <col min="1" max="1" width="19.421875" style="0" customWidth="1"/>
    <col min="2" max="2" width="52.8515625" style="0" customWidth="1"/>
    <col min="3" max="3" width="9.140625" style="7" customWidth="1"/>
    <col min="4" max="4" width="10.00390625" style="7" customWidth="1"/>
    <col min="5" max="5" width="9.140625" style="7" customWidth="1"/>
    <col min="6" max="6" width="9.421875" style="15" customWidth="1"/>
    <col min="13" max="13" width="15.28125" style="0" bestFit="1" customWidth="1"/>
  </cols>
  <sheetData>
    <row r="1" spans="1:6" ht="15.75">
      <c r="A1" s="449" t="s">
        <v>600</v>
      </c>
      <c r="B1" s="449"/>
      <c r="C1" s="449"/>
      <c r="D1" s="449"/>
      <c r="E1" s="449"/>
      <c r="F1"/>
    </row>
    <row r="2" spans="1:6" ht="15.75">
      <c r="A2" s="452" t="s">
        <v>197</v>
      </c>
      <c r="B2" s="452"/>
      <c r="C2" s="452"/>
      <c r="D2" s="452"/>
      <c r="E2" s="452"/>
      <c r="F2"/>
    </row>
    <row r="3" spans="1:6" ht="38.25">
      <c r="A3" s="171"/>
      <c r="B3" s="184" t="s">
        <v>93</v>
      </c>
      <c r="C3" s="172" t="s">
        <v>601</v>
      </c>
      <c r="D3" s="173" t="s">
        <v>203</v>
      </c>
      <c r="E3" s="95" t="s">
        <v>204</v>
      </c>
      <c r="F3" s="238" t="s">
        <v>207</v>
      </c>
    </row>
    <row r="4" spans="1:6" ht="12.75">
      <c r="A4" s="185" t="s">
        <v>21</v>
      </c>
      <c r="B4" s="186"/>
      <c r="C4" s="153"/>
      <c r="D4" s="174"/>
      <c r="E4" s="237"/>
      <c r="F4" s="237"/>
    </row>
    <row r="5" spans="1:6" ht="12.75">
      <c r="A5" s="453" t="s">
        <v>107</v>
      </c>
      <c r="B5" s="454"/>
      <c r="C5" s="153"/>
      <c r="D5" s="174"/>
      <c r="E5" s="213"/>
      <c r="F5" s="213"/>
    </row>
    <row r="6" spans="1:6" ht="24">
      <c r="A6" s="187"/>
      <c r="B6" s="275" t="s">
        <v>636</v>
      </c>
      <c r="C6" s="37">
        <v>4584</v>
      </c>
      <c r="D6" s="37">
        <v>6257</v>
      </c>
      <c r="E6" s="37">
        <v>6257</v>
      </c>
      <c r="F6" s="37">
        <f>E6/D6*100</f>
        <v>100</v>
      </c>
    </row>
    <row r="7" spans="1:6" ht="12.75">
      <c r="A7" s="187"/>
      <c r="B7" s="275" t="s">
        <v>519</v>
      </c>
      <c r="C7" s="37">
        <v>8938</v>
      </c>
      <c r="D7" s="37">
        <v>8938</v>
      </c>
      <c r="E7" s="37">
        <v>8938</v>
      </c>
      <c r="F7" s="37">
        <f aca="true" t="shared" si="0" ref="F7:F12">E7/D7*100</f>
        <v>100</v>
      </c>
    </row>
    <row r="8" spans="1:6" ht="12.75">
      <c r="A8" s="187"/>
      <c r="B8" s="275" t="s">
        <v>637</v>
      </c>
      <c r="C8" s="37">
        <v>0</v>
      </c>
      <c r="D8" s="37">
        <v>1884</v>
      </c>
      <c r="E8" s="37">
        <v>1884</v>
      </c>
      <c r="F8" s="37">
        <f t="shared" si="0"/>
        <v>100</v>
      </c>
    </row>
    <row r="9" spans="1:6" ht="12.75">
      <c r="A9" s="187"/>
      <c r="B9" s="333" t="s">
        <v>513</v>
      </c>
      <c r="C9" s="37">
        <v>88201</v>
      </c>
      <c r="D9" s="37">
        <v>88201</v>
      </c>
      <c r="E9" s="37">
        <v>23712</v>
      </c>
      <c r="F9" s="37">
        <f t="shared" si="0"/>
        <v>26.884048933685563</v>
      </c>
    </row>
    <row r="10" spans="1:6" ht="12.75">
      <c r="A10" s="187"/>
      <c r="B10" s="334" t="s">
        <v>638</v>
      </c>
      <c r="C10" s="37">
        <v>155193</v>
      </c>
      <c r="D10" s="37">
        <v>155193</v>
      </c>
      <c r="E10" s="37">
        <v>154645</v>
      </c>
      <c r="F10" s="37">
        <f t="shared" si="0"/>
        <v>99.64689129019995</v>
      </c>
    </row>
    <row r="11" spans="1:6" ht="12.75">
      <c r="A11" s="175"/>
      <c r="B11" s="275" t="s">
        <v>640</v>
      </c>
      <c r="C11" s="153"/>
      <c r="D11" s="37">
        <v>3000</v>
      </c>
      <c r="E11" s="37">
        <v>189</v>
      </c>
      <c r="F11" s="37">
        <f t="shared" si="0"/>
        <v>6.3</v>
      </c>
    </row>
    <row r="12" spans="1:6" ht="12.75">
      <c r="A12" s="175"/>
      <c r="B12" s="275" t="s">
        <v>641</v>
      </c>
      <c r="C12" s="41"/>
      <c r="D12" s="37">
        <v>14803</v>
      </c>
      <c r="E12" s="37">
        <v>14803</v>
      </c>
      <c r="F12" s="37">
        <f t="shared" si="0"/>
        <v>100</v>
      </c>
    </row>
    <row r="13" spans="1:6" ht="12.75">
      <c r="A13" s="175"/>
      <c r="B13" s="275" t="s">
        <v>642</v>
      </c>
      <c r="C13" s="41"/>
      <c r="D13" s="37">
        <v>272</v>
      </c>
      <c r="E13" s="37">
        <v>272</v>
      </c>
      <c r="F13" s="37">
        <f>E14/D14*100</f>
        <v>100</v>
      </c>
    </row>
    <row r="14" spans="1:6" ht="12.75">
      <c r="A14" s="175"/>
      <c r="B14" s="275" t="s">
        <v>643</v>
      </c>
      <c r="C14" s="41"/>
      <c r="D14" s="160">
        <v>476</v>
      </c>
      <c r="E14" s="160">
        <v>476</v>
      </c>
      <c r="F14" s="160">
        <f>E15/D15*100</f>
        <v>100</v>
      </c>
    </row>
    <row r="15" spans="1:6" ht="12.75">
      <c r="A15" s="175"/>
      <c r="B15" s="275" t="s">
        <v>644</v>
      </c>
      <c r="C15" s="41"/>
      <c r="D15" s="160">
        <v>2400</v>
      </c>
      <c r="E15" s="160">
        <v>2400</v>
      </c>
      <c r="F15" s="160">
        <f>E16/D16*100</f>
        <v>75.89118198874296</v>
      </c>
    </row>
    <row r="16" spans="1:7" ht="12.75">
      <c r="A16" s="179"/>
      <c r="B16" s="297" t="s">
        <v>200</v>
      </c>
      <c r="C16" s="298">
        <f>SUM(C6:C15)</f>
        <v>256916</v>
      </c>
      <c r="D16" s="298">
        <f>SUM(D6:D15)</f>
        <v>281424</v>
      </c>
      <c r="E16" s="298">
        <f>SUM(E6:E15)</f>
        <v>213576</v>
      </c>
      <c r="F16" s="298">
        <f>E16/D16*100</f>
        <v>75.89118198874296</v>
      </c>
      <c r="G16" s="4"/>
    </row>
    <row r="17" spans="1:6" ht="12.75">
      <c r="A17" s="175" t="s">
        <v>521</v>
      </c>
      <c r="B17" s="276" t="s">
        <v>573</v>
      </c>
      <c r="C17" s="41"/>
      <c r="D17" s="41"/>
      <c r="E17" s="41"/>
      <c r="F17" s="428"/>
    </row>
    <row r="18" spans="1:6" ht="12.75">
      <c r="A18" s="179"/>
      <c r="B18" s="297" t="s">
        <v>200</v>
      </c>
      <c r="C18" s="298">
        <f>SUM(C17)</f>
        <v>0</v>
      </c>
      <c r="D18" s="298">
        <f>SUM(D17)</f>
        <v>0</v>
      </c>
      <c r="E18" s="298">
        <f>SUM(E17)</f>
        <v>0</v>
      </c>
      <c r="F18" s="298"/>
    </row>
    <row r="19" spans="1:6" ht="12.75">
      <c r="A19" s="176" t="s">
        <v>198</v>
      </c>
      <c r="B19" s="176"/>
      <c r="C19" s="177">
        <f>C16+C18</f>
        <v>256916</v>
      </c>
      <c r="D19" s="177">
        <f>D16+D18</f>
        <v>281424</v>
      </c>
      <c r="E19" s="177">
        <f>E16+E18</f>
        <v>213576</v>
      </c>
      <c r="F19" s="298">
        <f>E19/D19*100</f>
        <v>75.89118198874296</v>
      </c>
    </row>
    <row r="20" spans="1:6" ht="12.75">
      <c r="A20" s="187"/>
      <c r="B20" s="188"/>
      <c r="D20" s="174"/>
      <c r="E20" s="201"/>
      <c r="F20" s="201"/>
    </row>
    <row r="21" spans="1:6" ht="12.75">
      <c r="A21" s="185" t="s">
        <v>87</v>
      </c>
      <c r="B21" s="186"/>
      <c r="C21" s="153"/>
      <c r="D21" s="174"/>
      <c r="E21" s="201"/>
      <c r="F21" s="201"/>
    </row>
    <row r="22" spans="1:6" ht="12.75">
      <c r="A22" s="185" t="s">
        <v>107</v>
      </c>
      <c r="B22" s="186"/>
      <c r="C22" s="153"/>
      <c r="D22" s="174"/>
      <c r="E22" s="201"/>
      <c r="F22" s="37"/>
    </row>
    <row r="23" spans="1:6" ht="12.75">
      <c r="A23" s="185"/>
      <c r="B23" s="336" t="s">
        <v>199</v>
      </c>
      <c r="C23" s="37">
        <v>1500</v>
      </c>
      <c r="D23" s="174">
        <v>1000</v>
      </c>
      <c r="E23" s="160">
        <v>993</v>
      </c>
      <c r="F23" s="37">
        <f aca="true" t="shared" si="1" ref="F23:F37">E23/D23*100</f>
        <v>99.3</v>
      </c>
    </row>
    <row r="24" spans="1:6" ht="12.75">
      <c r="A24" s="185"/>
      <c r="B24" s="275" t="s">
        <v>520</v>
      </c>
      <c r="C24" s="37">
        <v>10000</v>
      </c>
      <c r="D24" s="174">
        <v>0</v>
      </c>
      <c r="E24" s="160"/>
      <c r="F24" s="37"/>
    </row>
    <row r="25" spans="1:6" ht="12.75">
      <c r="A25" s="185"/>
      <c r="B25" s="335" t="s">
        <v>519</v>
      </c>
      <c r="C25" s="37">
        <v>11000</v>
      </c>
      <c r="D25" s="174">
        <v>11000</v>
      </c>
      <c r="E25" s="160">
        <v>10352</v>
      </c>
      <c r="F25" s="37">
        <f t="shared" si="1"/>
        <v>94.10909090909091</v>
      </c>
    </row>
    <row r="26" spans="1:6" ht="12.75">
      <c r="A26" s="185"/>
      <c r="B26" s="333" t="s">
        <v>513</v>
      </c>
      <c r="C26" s="37">
        <v>128053</v>
      </c>
      <c r="D26" s="174">
        <v>128053</v>
      </c>
      <c r="E26" s="160">
        <v>31150</v>
      </c>
      <c r="F26" s="37">
        <f t="shared" si="1"/>
        <v>24.325865071493837</v>
      </c>
    </row>
    <row r="27" spans="1:6" ht="24">
      <c r="A27" s="185"/>
      <c r="B27" s="333" t="s">
        <v>514</v>
      </c>
      <c r="C27" s="37">
        <v>225460</v>
      </c>
      <c r="D27" s="174">
        <v>225460</v>
      </c>
      <c r="E27" s="160">
        <v>15966</v>
      </c>
      <c r="F27" s="37">
        <f t="shared" si="1"/>
        <v>7.081522221236583</v>
      </c>
    </row>
    <row r="28" spans="1:6" ht="24">
      <c r="A28" s="185"/>
      <c r="B28" s="333" t="s">
        <v>515</v>
      </c>
      <c r="C28" s="37">
        <v>202283</v>
      </c>
      <c r="D28" s="174">
        <v>213140</v>
      </c>
      <c r="E28" s="160">
        <v>6858</v>
      </c>
      <c r="F28" s="37">
        <f t="shared" si="1"/>
        <v>3.217603453129399</v>
      </c>
    </row>
    <row r="29" spans="1:6" ht="12.75">
      <c r="A29" s="185"/>
      <c r="B29" s="333" t="s">
        <v>639</v>
      </c>
      <c r="C29" s="37">
        <v>291717</v>
      </c>
      <c r="D29" s="174">
        <v>291717</v>
      </c>
      <c r="E29" s="160">
        <v>2413</v>
      </c>
      <c r="F29" s="37">
        <f t="shared" si="1"/>
        <v>0.8271715395400336</v>
      </c>
    </row>
    <row r="30" spans="1:6" ht="12.75">
      <c r="A30" s="185"/>
      <c r="B30" s="335" t="s">
        <v>645</v>
      </c>
      <c r="C30" s="37">
        <v>2000</v>
      </c>
      <c r="D30" s="174">
        <v>0</v>
      </c>
      <c r="E30" s="160"/>
      <c r="F30" s="37"/>
    </row>
    <row r="31" spans="1:6" ht="12.75">
      <c r="A31" s="178"/>
      <c r="B31" s="335" t="s">
        <v>646</v>
      </c>
      <c r="C31" s="37"/>
      <c r="D31" s="174">
        <v>316</v>
      </c>
      <c r="E31" s="160">
        <v>316</v>
      </c>
      <c r="F31" s="37">
        <f t="shared" si="1"/>
        <v>100</v>
      </c>
    </row>
    <row r="32" spans="1:14" ht="12.75">
      <c r="A32" s="179"/>
      <c r="B32" s="335" t="s">
        <v>647</v>
      </c>
      <c r="C32" s="37"/>
      <c r="D32" s="174">
        <v>17537</v>
      </c>
      <c r="E32" s="160">
        <v>17537</v>
      </c>
      <c r="F32" s="37">
        <f t="shared" si="1"/>
        <v>100</v>
      </c>
      <c r="N32" s="38"/>
    </row>
    <row r="33" spans="1:6" ht="12.75">
      <c r="A33" s="179"/>
      <c r="B33" s="335" t="s">
        <v>648</v>
      </c>
      <c r="C33" s="37"/>
      <c r="D33" s="174">
        <v>159</v>
      </c>
      <c r="E33" s="160">
        <v>159</v>
      </c>
      <c r="F33" s="37">
        <f t="shared" si="1"/>
        <v>100</v>
      </c>
    </row>
    <row r="34" spans="1:14" ht="12.75">
      <c r="A34" s="179"/>
      <c r="B34" s="337" t="s">
        <v>649</v>
      </c>
      <c r="C34" s="37"/>
      <c r="D34" s="174">
        <v>4327</v>
      </c>
      <c r="E34" s="160">
        <v>4327</v>
      </c>
      <c r="F34" s="37">
        <f t="shared" si="1"/>
        <v>100</v>
      </c>
      <c r="N34" s="38"/>
    </row>
    <row r="35" spans="1:14" ht="24">
      <c r="A35" s="179"/>
      <c r="B35" s="338" t="s">
        <v>650</v>
      </c>
      <c r="C35" s="160"/>
      <c r="D35" s="174">
        <v>500</v>
      </c>
      <c r="E35" s="160">
        <v>500</v>
      </c>
      <c r="F35" s="37">
        <f t="shared" si="1"/>
        <v>100</v>
      </c>
      <c r="N35" s="38"/>
    </row>
    <row r="36" spans="1:6" ht="12.75">
      <c r="A36" s="179"/>
      <c r="B36" s="338" t="s">
        <v>651</v>
      </c>
      <c r="C36" s="160"/>
      <c r="D36" s="174">
        <v>696</v>
      </c>
      <c r="E36" s="160">
        <v>696</v>
      </c>
      <c r="F36" s="37">
        <f t="shared" si="1"/>
        <v>100</v>
      </c>
    </row>
    <row r="37" spans="1:6" ht="12.75">
      <c r="A37" s="179"/>
      <c r="B37" s="338" t="s">
        <v>652</v>
      </c>
      <c r="C37" s="160"/>
      <c r="D37" s="174">
        <v>1130</v>
      </c>
      <c r="E37" s="160">
        <v>1130</v>
      </c>
      <c r="F37" s="37">
        <f t="shared" si="1"/>
        <v>100</v>
      </c>
    </row>
    <row r="38" spans="1:13" ht="12.75">
      <c r="A38" s="179"/>
      <c r="B38" s="297" t="s">
        <v>200</v>
      </c>
      <c r="C38" s="298">
        <f>SUM(C23:C37)</f>
        <v>872013</v>
      </c>
      <c r="D38" s="298">
        <f>SUM(D23:D37)</f>
        <v>895035</v>
      </c>
      <c r="E38" s="298">
        <f>SUM(E23:E37)</f>
        <v>92397</v>
      </c>
      <c r="F38" s="298">
        <f>E38/D38*100</f>
        <v>10.323283447016038</v>
      </c>
      <c r="G38" s="4"/>
      <c r="M38" s="278"/>
    </row>
    <row r="39" spans="1:13" ht="12.75">
      <c r="A39" s="179"/>
      <c r="B39" s="180"/>
      <c r="C39" s="153"/>
      <c r="D39" s="174"/>
      <c r="E39" s="201"/>
      <c r="F39" s="201"/>
      <c r="G39" s="4"/>
      <c r="K39" s="38"/>
      <c r="M39" s="278"/>
    </row>
    <row r="40" spans="1:13" ht="12.75">
      <c r="A40" s="262" t="s">
        <v>521</v>
      </c>
      <c r="B40" s="274"/>
      <c r="C40" s="153"/>
      <c r="D40" s="174"/>
      <c r="E40" s="201"/>
      <c r="F40" s="201"/>
      <c r="G40" s="4"/>
      <c r="M40" s="278"/>
    </row>
    <row r="41" spans="1:13" ht="12.75">
      <c r="A41" s="262"/>
      <c r="B41" s="274" t="s">
        <v>653</v>
      </c>
      <c r="C41" s="37">
        <v>1023</v>
      </c>
      <c r="D41" s="174">
        <v>2191</v>
      </c>
      <c r="E41" s="201">
        <v>2075</v>
      </c>
      <c r="F41" s="37">
        <f>E41/D41*100</f>
        <v>94.70561387494296</v>
      </c>
      <c r="G41" s="4"/>
      <c r="M41" s="278"/>
    </row>
    <row r="42" spans="1:14" ht="12.75">
      <c r="A42" s="179"/>
      <c r="B42" s="297" t="s">
        <v>200</v>
      </c>
      <c r="C42" s="298">
        <f>SUM(C40:C41)</f>
        <v>1023</v>
      </c>
      <c r="D42" s="298">
        <f>SUM(D40:D41)</f>
        <v>2191</v>
      </c>
      <c r="E42" s="298">
        <f>SUM(E40:E41)</f>
        <v>2075</v>
      </c>
      <c r="F42" s="157">
        <f>E42/D42*100</f>
        <v>94.70561387494296</v>
      </c>
      <c r="M42" s="299"/>
      <c r="N42" s="299"/>
    </row>
    <row r="43" spans="1:6" ht="12.75">
      <c r="A43" s="262" t="s">
        <v>522</v>
      </c>
      <c r="B43" s="274"/>
      <c r="C43" s="181"/>
      <c r="D43" s="182"/>
      <c r="E43" s="201"/>
      <c r="F43" s="201"/>
    </row>
    <row r="44" spans="1:6" ht="12.75">
      <c r="A44" s="262"/>
      <c r="B44" s="274" t="s">
        <v>653</v>
      </c>
      <c r="C44" s="181"/>
      <c r="D44" s="182">
        <v>520</v>
      </c>
      <c r="E44" s="201">
        <v>520</v>
      </c>
      <c r="F44" s="37">
        <f>E44/D44*100</f>
        <v>100</v>
      </c>
    </row>
    <row r="45" spans="1:6" ht="12.75">
      <c r="A45" s="262"/>
      <c r="B45" s="274" t="s">
        <v>654</v>
      </c>
      <c r="C45" s="181"/>
      <c r="D45" s="182"/>
      <c r="E45" s="201"/>
      <c r="F45" s="37"/>
    </row>
    <row r="46" spans="1:13" ht="12.75">
      <c r="A46" s="179"/>
      <c r="B46" s="297" t="s">
        <v>200</v>
      </c>
      <c r="C46" s="298">
        <f>SUM(C43:C44)</f>
        <v>0</v>
      </c>
      <c r="D46" s="298">
        <f>SUM(D43:D44)</f>
        <v>520</v>
      </c>
      <c r="E46" s="298">
        <f>SUM(E43:E44)</f>
        <v>520</v>
      </c>
      <c r="F46" s="157">
        <f>E46/D46*100</f>
        <v>100</v>
      </c>
      <c r="M46" s="299"/>
    </row>
    <row r="47" spans="1:6" ht="12.75">
      <c r="A47" s="183" t="s">
        <v>201</v>
      </c>
      <c r="B47" s="183"/>
      <c r="C47" s="177">
        <f>C38+C42+C46</f>
        <v>873036</v>
      </c>
      <c r="D47" s="177">
        <f>D38+D42+D46</f>
        <v>897746</v>
      </c>
      <c r="E47" s="177">
        <f>E38+E42+E46</f>
        <v>94992</v>
      </c>
      <c r="F47" s="157">
        <f>E47/D47*100</f>
        <v>10.581166610600325</v>
      </c>
    </row>
    <row r="48" spans="1:6" ht="12.75">
      <c r="A48" s="176" t="s">
        <v>202</v>
      </c>
      <c r="B48" s="176"/>
      <c r="C48" s="177">
        <f>C19+C47</f>
        <v>1129952</v>
      </c>
      <c r="D48" s="177">
        <f>D19+D47</f>
        <v>1179170</v>
      </c>
      <c r="E48" s="177">
        <f>E19+E47</f>
        <v>308568</v>
      </c>
      <c r="F48" s="157">
        <f>E48/D48*100</f>
        <v>26.16823698024882</v>
      </c>
    </row>
  </sheetData>
  <sheetProtection/>
  <mergeCells count="3">
    <mergeCell ref="A1:E1"/>
    <mergeCell ref="A2:E2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  <headerFooter>
    <oddHeader>&amp;L5. melléklet a 7/2020. (VII.10.)  önk. rendelethez, ezer Ft
&amp;R7. melléklet a .../2020 (.......)  önk.rendelethez ezer 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karsai.anita</dc:creator>
  <cp:keywords/>
  <dc:description/>
  <cp:lastModifiedBy>timar.livia</cp:lastModifiedBy>
  <cp:lastPrinted>2020-07-10T10:20:24Z</cp:lastPrinted>
  <dcterms:created xsi:type="dcterms:W3CDTF">2005-02-03T09:30:35Z</dcterms:created>
  <dcterms:modified xsi:type="dcterms:W3CDTF">2020-07-10T10:30:55Z</dcterms:modified>
  <cp:category/>
  <cp:version/>
  <cp:contentType/>
  <cp:contentStatus/>
</cp:coreProperties>
</file>