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25" firstSheet="13" activeTab="21"/>
  </bookViews>
  <sheets>
    <sheet name="Előterjesztés" sheetId="1" r:id="rId1"/>
    <sheet name="Rendelet" sheetId="2" r:id="rId2"/>
    <sheet name="Bevétel" sheetId="3" r:id="rId3"/>
    <sheet name="Bevétel2" sheetId="4" r:id="rId4"/>
    <sheet name="Kiadás3" sheetId="5" r:id="rId5"/>
    <sheet name="Kiadás4" sheetId="6" r:id="rId6"/>
    <sheet name="Műk.tám." sheetId="7" r:id="rId7"/>
    <sheet name="Felhalm. támogatás" sheetId="8" r:id="rId8"/>
    <sheet name="Felhalm.kiadások" sheetId="9" r:id="rId9"/>
    <sheet name="Létszám" sheetId="10" r:id="rId10"/>
    <sheet name="EU-s pályázatok" sheetId="11" r:id="rId11"/>
    <sheet name="Kötváll" sheetId="12" r:id="rId12"/>
    <sheet name="Tartalékok" sheetId="13" r:id="rId13"/>
    <sheet name="Fin.ütem" sheetId="14" r:id="rId14"/>
    <sheet name="Közv.tám." sheetId="15" r:id="rId15"/>
    <sheet name="Állami" sheetId="16" r:id="rId16"/>
    <sheet name="Int.fin." sheetId="17" r:id="rId17"/>
    <sheet name="Előir.felh." sheetId="18" r:id="rId18"/>
    <sheet name="17mell" sheetId="19" r:id="rId19"/>
    <sheet name="Mérleg" sheetId="20" r:id="rId20"/>
    <sheet name="Maradvány" sheetId="21" r:id="rId21"/>
    <sheet name="Vagyonváltozás" sheetId="22" r:id="rId22"/>
    <sheet name="Felh.tám." sheetId="23" state="hidden" r:id="rId23"/>
    <sheet name="Mérleg15" sheetId="24" state="hidden" r:id="rId24"/>
  </sheets>
  <definedNames>
    <definedName name="_xlnm.Print_Area" localSheetId="15">'Állami'!$A$1:$N$50</definedName>
    <definedName name="_xlnm.Print_Area" localSheetId="2">'Bevétel'!$A$1:$O$39</definedName>
    <definedName name="_xlnm.Print_Area" localSheetId="17">'Előir.felh.'!$A$1:$N$22</definedName>
    <definedName name="_xlnm.Print_Area" localSheetId="10">'EU-s pályázatok'!$A$1:$G$316</definedName>
    <definedName name="_xlnm.Print_Area" localSheetId="4">'Kiadás3'!$A$1:$O$25</definedName>
    <definedName name="_xlnm.Print_Area" localSheetId="5">'Kiadás4'!$A$1:$M$74</definedName>
  </definedNames>
  <calcPr fullCalcOnLoad="1"/>
</workbook>
</file>

<file path=xl/sharedStrings.xml><?xml version="1.0" encoding="utf-8"?>
<sst xmlns="http://schemas.openxmlformats.org/spreadsheetml/2006/main" count="1398" uniqueCount="796">
  <si>
    <t>Dologi kiadások</t>
  </si>
  <si>
    <t>Felhalmozási kiadások</t>
  </si>
  <si>
    <t>Összesen</t>
  </si>
  <si>
    <t>Személyi kiadások</t>
  </si>
  <si>
    <t>Iparűzési adó</t>
  </si>
  <si>
    <t>Gépjárműadó</t>
  </si>
  <si>
    <t>I.</t>
  </si>
  <si>
    <t>II.</t>
  </si>
  <si>
    <t>III.</t>
  </si>
  <si>
    <t>IV.</t>
  </si>
  <si>
    <t>V.</t>
  </si>
  <si>
    <t>VII.</t>
  </si>
  <si>
    <t>VIII.</t>
  </si>
  <si>
    <t>BEVÉTEL ÖSSZESEN</t>
  </si>
  <si>
    <t>Működési kiadások</t>
  </si>
  <si>
    <t>Jogcím.csop.sz.</t>
  </si>
  <si>
    <t>Előir.  csop.sz.</t>
  </si>
  <si>
    <t>Cím, alcím, jogcím</t>
  </si>
  <si>
    <t>Jogcím. csop.sz.</t>
  </si>
  <si>
    <t>Előir.cs.sz.</t>
  </si>
  <si>
    <t>VI.</t>
  </si>
  <si>
    <t>Felújítások</t>
  </si>
  <si>
    <t>Az önkormányzat költségvetési főösszege bevételi forrásonként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</si>
  <si>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</si>
  <si>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</si>
  <si>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</si>
  <si>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</si>
  <si>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</si>
  <si>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B111</t>
  </si>
  <si>
    <t>B112</t>
  </si>
  <si>
    <t>B113</t>
  </si>
  <si>
    <t>B114</t>
  </si>
  <si>
    <t>B115</t>
  </si>
  <si>
    <t>B1</t>
  </si>
  <si>
    <t>Működési célú támogatások államháztartáson belülről</t>
  </si>
  <si>
    <t>Felhalmozási célú támogatások államháztartáson belülről</t>
  </si>
  <si>
    <t>B2</t>
  </si>
  <si>
    <t>B21</t>
  </si>
  <si>
    <t>Felhalmozási célú önkormányzati támogatás</t>
  </si>
  <si>
    <t>B3</t>
  </si>
  <si>
    <t>Közhatalmi bevételek</t>
  </si>
  <si>
    <t>B4</t>
  </si>
  <si>
    <t>Működési bevételek</t>
  </si>
  <si>
    <t>B408</t>
  </si>
  <si>
    <t>Ebből kamatbevételek</t>
  </si>
  <si>
    <t>B5</t>
  </si>
  <si>
    <t>Felhalmozási bevételek</t>
  </si>
  <si>
    <t>B6</t>
  </si>
  <si>
    <t>Működési célú átvett pénzeszközök</t>
  </si>
  <si>
    <t>Egyéb működési célú átvett pénzeszközök</t>
  </si>
  <si>
    <t>B63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</si>
  <si>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</si>
  <si>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</si>
  <si>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</si>
  <si>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</si>
  <si>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</si>
  <si>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</t>
  </si>
  <si>
    <t>B8131</t>
  </si>
  <si>
    <t>Előző év költségvetési maradványának igénybevétele</t>
  </si>
  <si>
    <t>B34</t>
  </si>
  <si>
    <t>Vagyoni tipusú adók</t>
  </si>
  <si>
    <t>Magánszemélyek kommunális adója</t>
  </si>
  <si>
    <t>B35</t>
  </si>
  <si>
    <t>B36</t>
  </si>
  <si>
    <t>Egyéb közhatalmi bevételek</t>
  </si>
  <si>
    <t>Igazgatási szolg.díjak, egyéb bírságok, pótlékok</t>
  </si>
  <si>
    <t>B16</t>
  </si>
  <si>
    <t>Egyéb működési célú támogatások bevételei államháztartáson belülről</t>
  </si>
  <si>
    <t>B25</t>
  </si>
  <si>
    <t>Egyéb felhalmozási célú támogatások bevételei államháztartáson belülről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</si>
  <si>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</si>
  <si>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</si>
  <si>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</si>
  <si>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</si>
  <si>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</si>
  <si>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</si>
  <si>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</si>
  <si>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</si>
  <si>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</si>
  <si>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Ellátottak pénzbeli juttatásai</t>
  </si>
  <si>
    <t>Egyéb működési célú kiadások</t>
  </si>
  <si>
    <t>Ebből: Egyéb működési célú támogatások államháztartáson belülre</t>
  </si>
  <si>
    <t>K506</t>
  </si>
  <si>
    <t>Ebből: Egyéb működési célú támogatások államháztartáson kívülre</t>
  </si>
  <si>
    <t>K511</t>
  </si>
  <si>
    <t>K512</t>
  </si>
  <si>
    <t>Ebből: Tartalékok</t>
  </si>
  <si>
    <t>Beruházások</t>
  </si>
  <si>
    <t>Egyéb felhalmozási célú kiadások</t>
  </si>
  <si>
    <t>Ebből: Egyéb felhalmozási célú támogatások államháztartáson kívülre</t>
  </si>
  <si>
    <t>K88</t>
  </si>
  <si>
    <t>Megnevezés</t>
  </si>
  <si>
    <t>Termékek és szolgáltatások adói</t>
  </si>
  <si>
    <t>B62</t>
  </si>
  <si>
    <t>Működési célú kölcsönök</t>
  </si>
  <si>
    <t>Felhalmozási célú kölcsönök</t>
  </si>
  <si>
    <t>B354</t>
  </si>
  <si>
    <t>B31</t>
  </si>
  <si>
    <t>Jövedelemadók</t>
  </si>
  <si>
    <t>Termőföld bérbeadásából származó jövedelemadó</t>
  </si>
  <si>
    <t>B311</t>
  </si>
  <si>
    <t>Talajterhelési díj</t>
  </si>
  <si>
    <t>Önkormányzat</t>
  </si>
  <si>
    <t>Személyi juttatások</t>
  </si>
  <si>
    <t>Munkaadókat terhelő járulékok</t>
  </si>
  <si>
    <t>Ellátottak pénzbeli juttatása</t>
  </si>
  <si>
    <t>Egyéb felhalmozási támogatások</t>
  </si>
  <si>
    <t>Egyéb felhalmozási kiadások</t>
  </si>
  <si>
    <t>K84</t>
  </si>
  <si>
    <t>Az önkormányzat költségvetési bevétele intézményenként</t>
  </si>
  <si>
    <t>Kondorosi Közös Önkormányzati Hivatal</t>
  </si>
  <si>
    <t>Dérczy Ferenc Könyvtár és Közművelődési Intézmény</t>
  </si>
  <si>
    <t>Mindösszesen</t>
  </si>
  <si>
    <t>Önkormányzat összesen</t>
  </si>
  <si>
    <t>Működési kiadások összesen</t>
  </si>
  <si>
    <t>Felhalmozási kiadások összesen</t>
  </si>
  <si>
    <t>Költségvetési kiadások mindösszesen:</t>
  </si>
  <si>
    <t>Finanszírozási kiadások</t>
  </si>
  <si>
    <t>K9</t>
  </si>
  <si>
    <t>Ebből: Egyéb felhalmozási célú támogatások államháztartáson belülre</t>
  </si>
  <si>
    <t>Komplex belvízrendezési program megvalósítása a belterületen és a csatlakozó társulati csatornán I. ütem (DAOP-5.2.1/D-2008-0002)</t>
  </si>
  <si>
    <t xml:space="preserve">KONDOROS VÁROS ÖNKORMÁNYZAT </t>
  </si>
  <si>
    <t>Békés Megyei Ivóvízminőség-javító program</t>
  </si>
  <si>
    <t>Sorszám</t>
  </si>
  <si>
    <t>Települési adó - Földadó</t>
  </si>
  <si>
    <t>Települési adó - földadó</t>
  </si>
  <si>
    <t>Víziközmű Társulat - pénzeszközátadás, elszámolás (szennyvízberuházás)</t>
  </si>
  <si>
    <t>B402</t>
  </si>
  <si>
    <t>B404</t>
  </si>
  <si>
    <t>B406</t>
  </si>
  <si>
    <t>Szolgáltatások ellenértéke</t>
  </si>
  <si>
    <t>Tulajdonosi bevételek</t>
  </si>
  <si>
    <t>Kiszámlázott általános forgalmi adó</t>
  </si>
  <si>
    <t>B405</t>
  </si>
  <si>
    <t>2017. évi eredeti ei.</t>
  </si>
  <si>
    <t>A működési és felhalmozási célú bevételek és kiadások</t>
  </si>
  <si>
    <t>ezer forintban</t>
  </si>
  <si>
    <t>2018. évre</t>
  </si>
  <si>
    <t>2019. évre</t>
  </si>
  <si>
    <t>I. Működési bevételek és kiadások</t>
  </si>
  <si>
    <t>Finanszírozási bevételek - Előző év költségvetési maradványának igénybevétele</t>
  </si>
  <si>
    <t>Működési célú bevételek összesen (01+....+10)</t>
  </si>
  <si>
    <t>Működési célú kiadások összesen (12+....+23)</t>
  </si>
  <si>
    <t>II. Felhalmozási célú bevételek és kiadások</t>
  </si>
  <si>
    <t>16</t>
  </si>
  <si>
    <t>Felhalmozási bevételek/Közhatalmi bevételek</t>
  </si>
  <si>
    <t>17</t>
  </si>
  <si>
    <t>18</t>
  </si>
  <si>
    <t>19</t>
  </si>
  <si>
    <t>Felhalmozási célú bevételek összesen (25+....+36)</t>
  </si>
  <si>
    <t>20</t>
  </si>
  <si>
    <t>Felhalmozási kiadások (áfa-val együtt)</t>
  </si>
  <si>
    <t>21</t>
  </si>
  <si>
    <t>Felújítási kiadások (áfa-val együtt)</t>
  </si>
  <si>
    <t>22</t>
  </si>
  <si>
    <t>23</t>
  </si>
  <si>
    <t>Ebből: Egyéb felhalmozásicélú támogatások államháztartáson belülre</t>
  </si>
  <si>
    <t>24</t>
  </si>
  <si>
    <t>25</t>
  </si>
  <si>
    <t>26</t>
  </si>
  <si>
    <t>Hosszú lejáratú hitel visszafizetése</t>
  </si>
  <si>
    <t>27</t>
  </si>
  <si>
    <t>Hosszú lejáratú hitel kamata</t>
  </si>
  <si>
    <t>28</t>
  </si>
  <si>
    <t>Tartalékok</t>
  </si>
  <si>
    <t>29</t>
  </si>
  <si>
    <t>Felhalmozási célú kiadások összesen (38+....+48)</t>
  </si>
  <si>
    <t>30</t>
  </si>
  <si>
    <t>Önkormányzat bevételei összesen (11+37)</t>
  </si>
  <si>
    <t>31</t>
  </si>
  <si>
    <t>Önkormányzat kiadásai összesen (24+49)</t>
  </si>
  <si>
    <t>32</t>
  </si>
  <si>
    <t>Egyéb szolgáltatások nyújtása miatti bevételek</t>
  </si>
  <si>
    <t>Kiszámlázott szolg. ÁFA teljesítése</t>
  </si>
  <si>
    <t>Decemberi megelőlegezés</t>
  </si>
  <si>
    <t>Finanszírozási kiadások -decemberi megelőlegezés</t>
  </si>
  <si>
    <t>2020. évre</t>
  </si>
  <si>
    <t>Kondoros Város Önkormányzat 2018. évi költségvetése</t>
  </si>
  <si>
    <t>2018. évi eredeti ei.</t>
  </si>
  <si>
    <t>2018-2019-2020-2022. évi alakulását külön bemutató mérleg</t>
  </si>
  <si>
    <t>2021. évre</t>
  </si>
  <si>
    <t>K502</t>
  </si>
  <si>
    <t>Ebből: Egyéb elvonások, befizetések teljesítése</t>
  </si>
  <si>
    <t>B407</t>
  </si>
  <si>
    <t>Általános forgalmi adó visszatérítés</t>
  </si>
  <si>
    <t>Áht-n belüli megelőlegezések teljesítése</t>
  </si>
  <si>
    <t>Hiteltörlesztés</t>
  </si>
  <si>
    <t>létszám</t>
  </si>
  <si>
    <t>támog. összeg</t>
  </si>
  <si>
    <t>Támogatás összege</t>
  </si>
  <si>
    <t>Támogatás összege Ft-ban</t>
  </si>
  <si>
    <t>Helyi önkormányzatok általános támogatása</t>
  </si>
  <si>
    <t>I.1.a</t>
  </si>
  <si>
    <t>Önkormányzati hivatal működésének támogatása</t>
  </si>
  <si>
    <t>I.1.ba</t>
  </si>
  <si>
    <t>Zöldterület-gazdálkodással kapcsolatos feladatok ellátásának támogatása</t>
  </si>
  <si>
    <t>I.1.bb</t>
  </si>
  <si>
    <t>Közvilágítás fenntartásának támogatása</t>
  </si>
  <si>
    <t>I.1.bc</t>
  </si>
  <si>
    <t>Köztemető fenntartással kapcsolatos feladatok támogatása</t>
  </si>
  <si>
    <t>I.1.bd</t>
  </si>
  <si>
    <t>Közutak fenntartásának támogatása</t>
  </si>
  <si>
    <t>I.1.c</t>
  </si>
  <si>
    <t>Egyéb önkormányzati feladatok támogatása</t>
  </si>
  <si>
    <t>Egyéb önkormányzati feladatok támogatása - beszámítás után</t>
  </si>
  <si>
    <t>I.1.d</t>
  </si>
  <si>
    <t>Lakott külterülettel kapcsolatosa feladatok támogatása</t>
  </si>
  <si>
    <t>Lakott külterülettel kapcsolatosa feladatok támogatása - beszámítás után</t>
  </si>
  <si>
    <t>I.5.</t>
  </si>
  <si>
    <t>A 2017. évről áthúzódó bérkompenzáció</t>
  </si>
  <si>
    <t>I.6.</t>
  </si>
  <si>
    <t>Polgármesteri illetmény támogatása</t>
  </si>
  <si>
    <t>Köznevelési feladatok</t>
  </si>
  <si>
    <t>II.1.(1) 1</t>
  </si>
  <si>
    <t>Pedagógusok elismert létszáma</t>
  </si>
  <si>
    <t>II.1.(2) 1</t>
  </si>
  <si>
    <t>Pedagógus szakképzettséggel nem rendelkező, pedagógusok nevelő munkáját közvetlenül segítők száma a Köznev. tv. 2. melléklete szerint</t>
  </si>
  <si>
    <t>II.1.(3) 1</t>
  </si>
  <si>
    <t>Pedagógus szakképzettséggel rendelkező, pedagógusok nevelő munkáját közvetlenül segítők száma a Köznev. tv. 2 melléklete szerint</t>
  </si>
  <si>
    <t>II.1.(1) 2</t>
  </si>
  <si>
    <t>II.1(2) 2</t>
  </si>
  <si>
    <t>II.1(3) 2</t>
  </si>
  <si>
    <t>II.2.(1) 1</t>
  </si>
  <si>
    <t>Óvoda napi nyitva tartása eléri a 8 órát</t>
  </si>
  <si>
    <t>II.2(1) 2</t>
  </si>
  <si>
    <t xml:space="preserve">II.3. </t>
  </si>
  <si>
    <t xml:space="preserve">Társulás által fenntartott óvodába bejáró gyermekek utaztatásának támogatása </t>
  </si>
  <si>
    <t>II.4a (1)</t>
  </si>
  <si>
    <t>Alapfokú végzettségű ped II. kategóriába sorolt óvodapedagógusok kiegészítő támogatása, akik a minősítést 2018. január 1-jéig történő átsorolással szerezték meg.</t>
  </si>
  <si>
    <t>II.5. (1)</t>
  </si>
  <si>
    <t>Nemzetiségi pótlék Óvoda napi nyitvatartási ideje eléri a nyolc órát</t>
  </si>
  <si>
    <t>Szociális és gyermekjóléti felatatok támogatása</t>
  </si>
  <si>
    <t>III.2.</t>
  </si>
  <si>
    <t>Szociális feladatok egyéb támogatása</t>
  </si>
  <si>
    <t>III.5.a</t>
  </si>
  <si>
    <t>Gyermekétkeztetés bértámogatása</t>
  </si>
  <si>
    <t>III.5.b</t>
  </si>
  <si>
    <t>Gyermekétkeztetés üzemeltetési támog</t>
  </si>
  <si>
    <t>III.6</t>
  </si>
  <si>
    <t>Rászoruló gyerekek intézményen kívüli szünidei étkeztetésének támogatása</t>
  </si>
  <si>
    <t>III.7.a (1)</t>
  </si>
  <si>
    <t>Bölcsöde támogatása, a finanszírozás szempontjából elismert szakmai dolgozók bértámogatása, felsőfokú végzettségű kisgyermeknevelők</t>
  </si>
  <si>
    <t>Bölcsöde támogatása, a finanszírozás szempontjából elismert szakmai dolgozók bértámogatása, bölcsödei dajkák</t>
  </si>
  <si>
    <t>Bölcsöde támogatása, bölcsödei üzemeltetési támogatás</t>
  </si>
  <si>
    <t>Kulturális feladatok támogatása</t>
  </si>
  <si>
    <t>IV.1.d.</t>
  </si>
  <si>
    <t>Könyvtári, közművelődési feladatok</t>
  </si>
  <si>
    <t>IV.3.</t>
  </si>
  <si>
    <t>Kulturális illetménypótlék</t>
  </si>
  <si>
    <t>Mindösszesen:</t>
  </si>
  <si>
    <t xml:space="preserve">                           </t>
  </si>
  <si>
    <t>BEVÉTELEK</t>
  </si>
  <si>
    <t>TOP-1.2.1-16-BS1-2017-00003 Turizmusfejlesztés projekt</t>
  </si>
  <si>
    <t>TOP-1.1.3-16-BS1-2017-00019 Helyi gazdaságfejlesztés Kondoroson projekt (Hűtőház)</t>
  </si>
  <si>
    <t>TOP-1.1.3-16-BS1-2017-00016 Helyi termékek modern színterének komplex kialakítása projekt (Piac)</t>
  </si>
  <si>
    <t>TOP-3.1.1-16-BS1-2017-00011 Kerékpárút fejlesztés</t>
  </si>
  <si>
    <t>KIADÁSOK</t>
  </si>
  <si>
    <t>Szlovák Önkormányzat támogatása</t>
  </si>
  <si>
    <t>Polgármesteri Keret</t>
  </si>
  <si>
    <t>Víziközmű fejlesztési alap</t>
  </si>
  <si>
    <t>Egyéb elvonások, befizetések teljesítése</t>
  </si>
  <si>
    <t>Köznevelési Társulás támogatása</t>
  </si>
  <si>
    <t>Polgárvédelem támogatása</t>
  </si>
  <si>
    <t>Bursa Hungarica ösztöndíjpályázat</t>
  </si>
  <si>
    <t>Ellátási díjak</t>
  </si>
  <si>
    <t>Önkormányzat összesen:</t>
  </si>
  <si>
    <t>Egyéb működési támogatások</t>
  </si>
  <si>
    <t>Egyéb működési támogatás áh belülre</t>
  </si>
  <si>
    <t>Körösszögi Többcélú Társulás</t>
  </si>
  <si>
    <t>Egyéb működési támogatás áh kívülre</t>
  </si>
  <si>
    <t>Gyulai  Közüzemi KFT. működési hozzájárulás</t>
  </si>
  <si>
    <t>Kondorosi Településüzemeltető és Szolg.KFT.</t>
  </si>
  <si>
    <t>Orosháza és térsége ivóvízminőség-javító program működési hozzájárulás</t>
  </si>
  <si>
    <t>Civil pályázat - egyéb keret</t>
  </si>
  <si>
    <t>Civil pályázat - sport keret</t>
  </si>
  <si>
    <t>Polgárőrség támogatása</t>
  </si>
  <si>
    <t>Egyéb működési támogatás áh kívülre összesen</t>
  </si>
  <si>
    <t>Kézilabda Klub támogatása</t>
  </si>
  <si>
    <t>Fejlesztések és felújítások</t>
  </si>
  <si>
    <t>Felújítások összesen</t>
  </si>
  <si>
    <t>Egyéb kisértékű tárgyieszköz beszerzés</t>
  </si>
  <si>
    <t>BERUHÁZÁSOK ÖSSZESEN</t>
  </si>
  <si>
    <t>FELHALMOZÁSI KIADÁS ÖSSZESEN:</t>
  </si>
  <si>
    <t>cél megnevezése</t>
  </si>
  <si>
    <t>1.</t>
  </si>
  <si>
    <t>Lakásépítési alapszámla</t>
  </si>
  <si>
    <t>2.</t>
  </si>
  <si>
    <t>Környezetvédelmi alap kiadásai</t>
  </si>
  <si>
    <t>3.</t>
  </si>
  <si>
    <t>4.</t>
  </si>
  <si>
    <t>Ö S S Z E S E N :</t>
  </si>
  <si>
    <t>Tartalékok mindösszesen:</t>
  </si>
  <si>
    <t>Egyéb működési támogatások áh belülről</t>
  </si>
  <si>
    <t>EFOP pályázat</t>
  </si>
  <si>
    <t>Könyvtár</t>
  </si>
  <si>
    <t>Kisértékű tárgyi eszköz beszerzése</t>
  </si>
  <si>
    <t>Foglalkoztatotti létszám intézményenként</t>
  </si>
  <si>
    <t>Jogcím</t>
  </si>
  <si>
    <t xml:space="preserve">Költségvetési szerv </t>
  </si>
  <si>
    <t>Megnevezése</t>
  </si>
  <si>
    <t>telj.mi.</t>
  </si>
  <si>
    <t>rész.m.i.</t>
  </si>
  <si>
    <t>prémium év</t>
  </si>
  <si>
    <t>össz.</t>
  </si>
  <si>
    <t>fogl./fő/</t>
  </si>
  <si>
    <t>létsz./fő</t>
  </si>
  <si>
    <t>Közmunkaprogram</t>
  </si>
  <si>
    <t>6.</t>
  </si>
  <si>
    <t>Dérczy Ferenc Könyvtár és Közműv.I.</t>
  </si>
  <si>
    <t>Kondoros Város Önkormányzat intézmények finanszírozási ütemterve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</si>
  <si>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</si>
  <si>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</si>
  <si>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</si>
  <si>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</si>
  <si>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</si>
  <si>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</si>
  <si>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</si>
  <si>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</si>
  <si>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</si>
  <si>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</si>
  <si>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</si>
  <si>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</si>
  <si>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</si>
  <si>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Dérczy Ferenc Könytár és Közművelődési Int.</t>
  </si>
  <si>
    <t>Támogatás összesen:</t>
  </si>
  <si>
    <t>Kommunális adó 70 év felettiek adókedvezménye</t>
  </si>
  <si>
    <t>Gépjárműadó mentességek</t>
  </si>
  <si>
    <t>A gépjárműadóról szóló 1991. évi LXXXII.törvény 5. §-ában foglaltak alapján</t>
  </si>
  <si>
    <t>a.) a költségvetési szerv</t>
  </si>
  <si>
    <t>b.) egyesület, alapítvány</t>
  </si>
  <si>
    <t>d.) az egyházi jogi személy tulajdonában lévő gépjármű</t>
  </si>
  <si>
    <t>f.) a súlyos mozgáskorlátozott személy</t>
  </si>
  <si>
    <t>Összesen:</t>
  </si>
  <si>
    <t>Tehergépjárműre vonatkozó kedvezmény</t>
  </si>
  <si>
    <t>R.sz.</t>
  </si>
  <si>
    <t>Kondorosi Közös Önk.Hivatal</t>
  </si>
  <si>
    <t>Dérczy Ferenc Egyesített Közművelődési Intézmény</t>
  </si>
  <si>
    <t xml:space="preserve">Beruházások </t>
  </si>
  <si>
    <t>Intézményfinansz. -</t>
  </si>
  <si>
    <t>Kiadás összesen</t>
  </si>
  <si>
    <t>Bevétel összesen</t>
  </si>
  <si>
    <t xml:space="preserve">Finanszírozás </t>
  </si>
  <si>
    <t>Finanszírozásból állami támogatás</t>
  </si>
  <si>
    <t>finanszírozásból önkormányzati támogatás</t>
  </si>
  <si>
    <t>áprl.</t>
  </si>
  <si>
    <t>okt.</t>
  </si>
  <si>
    <t>1. Támogatások államháztartáson belülről</t>
  </si>
  <si>
    <t>2. Közhatalmi bevételek</t>
  </si>
  <si>
    <t>3.Működési bevételek</t>
  </si>
  <si>
    <t>5. Működési célú  Átvett pénzeszközök</t>
  </si>
  <si>
    <t>7. Finanszírozási bevételek</t>
  </si>
  <si>
    <t>8. Felhalmozási célú támogatások államháztartáson belülről</t>
  </si>
  <si>
    <t>10. Bevételek összesen (1-7)</t>
  </si>
  <si>
    <t>10. Működési kiadások</t>
  </si>
  <si>
    <t>Ebből: Tartalék felhasználása</t>
  </si>
  <si>
    <t>11. Adósságszolgálat, hitel visszafizetés és kamatfizetési kötelezettség</t>
  </si>
  <si>
    <t>12. Felújítási kiadások</t>
  </si>
  <si>
    <t>13. Fejlesztési kiadások</t>
  </si>
  <si>
    <t>14. Egyéb felhalmozási célú kiadások</t>
  </si>
  <si>
    <t>15. Finanszírozási kiadások</t>
  </si>
  <si>
    <t>16. Kiadások összesen (10-15)</t>
  </si>
  <si>
    <t>15. Egyenleg (havi záró pénzállomány 9 és 16 különbsége)</t>
  </si>
  <si>
    <t>Hosszúlejáratú hitelfelvétel</t>
  </si>
  <si>
    <t xml:space="preserve">Több évre szóló kötelezettségvállalás </t>
  </si>
  <si>
    <t>KÖTELEZETTSÉGEK ÖSSZ:</t>
  </si>
  <si>
    <t>2021. év</t>
  </si>
  <si>
    <t>2022. év</t>
  </si>
  <si>
    <t>2023. év</t>
  </si>
  <si>
    <t>2024. év</t>
  </si>
  <si>
    <t>2025. év</t>
  </si>
  <si>
    <t>2026. év</t>
  </si>
  <si>
    <t>2027. év</t>
  </si>
  <si>
    <t>2028. év</t>
  </si>
  <si>
    <t>Hiteltörlesztés (út) tőketörlesztés</t>
  </si>
  <si>
    <t>EFOP-1.5.3-16-2017-00097 pályázat</t>
  </si>
  <si>
    <t>HITELEK</t>
  </si>
  <si>
    <t>g.) Súlyos mozgáskorlátozott személyt rendszeresen szállító, vele egy háztartásban élő</t>
  </si>
  <si>
    <t>Kondoros Város Önkormányzata</t>
  </si>
  <si>
    <t>Tájékoztató adatok</t>
  </si>
  <si>
    <t>Projekt neve:</t>
  </si>
  <si>
    <t>„TELEPÜLÉSEINKÉRT – HUMÁN SZOLGÁLTATÁSOK FEJLESZTÉSE”</t>
  </si>
  <si>
    <t>Projekt azonosítója:</t>
  </si>
  <si>
    <t xml:space="preserve">EFOP-1.5.3-16-2017-00097 </t>
  </si>
  <si>
    <t>tervezett összköltség:</t>
  </si>
  <si>
    <t>bruttó 69 862 306 Ft</t>
  </si>
  <si>
    <t>kezdés időpontja:</t>
  </si>
  <si>
    <t>Támogatói szerződés alapján:2018.02.01.</t>
  </si>
  <si>
    <t>befejezés időpontja:</t>
  </si>
  <si>
    <t xml:space="preserve">„KÖZÉTKEZTETÉS FEJLESZTÉSE KONDOROSON” </t>
  </si>
  <si>
    <t>VP6-7.2.1-7.4.1.3-17.</t>
  </si>
  <si>
    <t>pályázatban vállalt önerő</t>
  </si>
  <si>
    <t>Támogatói okirat alapján: 2018.01.01</t>
  </si>
  <si>
    <t xml:space="preserve">„HELYI TERMÉKEK MODERN SZÍNTERÉNEK KOMPLEX KIALAKÍTÁSA KONDOROSON”
</t>
  </si>
  <si>
    <t xml:space="preserve">TOP-1.1.3-16-BS1-00016 </t>
  </si>
  <si>
    <t xml:space="preserve"> Támogatói Szerződés alapján 2018.09.01. </t>
  </si>
  <si>
    <t xml:space="preserve">Támogatói Szerződés alapján 2020.10.30. </t>
  </si>
  <si>
    <t>„HELYI GAZDASÁGFEJLESZTÉS KONDOROSON”</t>
  </si>
  <si>
    <t xml:space="preserve">TOP-1.1.3-16-BS1-00019 </t>
  </si>
  <si>
    <t xml:space="preserve">Támogatói Szerződés alapján 2018.01.01. </t>
  </si>
  <si>
    <t xml:space="preserve">Támogatói Szerződés alapján 2020.12.31. </t>
  </si>
  <si>
    <t>„TURIZMUSFEJLESZTÉS BÉKÉSSZENTANDRÁS, KONDOROS ÉS CSABACSŰD TELEPÜLÉSEKEN”</t>
  </si>
  <si>
    <t xml:space="preserve">TOP-1.2.1-16-BS1-2017-00003 </t>
  </si>
  <si>
    <t>„ZÖLD VÁROS KIALAKÍTÁSA KONDOROSON”</t>
  </si>
  <si>
    <t xml:space="preserve">TOP-2.1.2-16-BS1-2018-00018 </t>
  </si>
  <si>
    <t>„KERÉKPÁRÚT FEJLESZTÉSE KONDOROS, KARDOS, CSABACSŰD ÉS BÉKÉSSZENTANDRÁS TELEPÜLÉSEKEN”</t>
  </si>
  <si>
    <t xml:space="preserve">TOP-3.1.1-16-BS1-2017-00011 </t>
  </si>
  <si>
    <t>Felhalmozási kiadásokra</t>
  </si>
  <si>
    <t>KONDOROS VÁROS ÖNKORMÁNYZAT 2020. ÉVI KÖLTSÉGVETÉSE</t>
  </si>
  <si>
    <t>2020.évi kötelező feladat tv.szerint</t>
  </si>
  <si>
    <t>2020.évi kötelező feladat önk.döntés értelmében</t>
  </si>
  <si>
    <t>2020.évi önként vállalt feladat</t>
  </si>
  <si>
    <t>2020. évi eredeti ei.</t>
  </si>
  <si>
    <t>2020. tervezett</t>
  </si>
  <si>
    <t>Kondoros Város Önkormányzat 2020. évi költségvetése</t>
  </si>
  <si>
    <t>2020. ÉVI KÖZVETETT TÁMOGATÁSOK</t>
  </si>
  <si>
    <t xml:space="preserve">Kondoros 2020. évi állami támogatás </t>
  </si>
  <si>
    <t>2020. év Önkormányzat és intézményei finanszírozása</t>
  </si>
  <si>
    <t>2020. évi kiadások. Intézményenként, működési és felhalmozási kiadásonként</t>
  </si>
  <si>
    <t>2020. évi kiadások</t>
  </si>
  <si>
    <t>KONDOROS VÁROS ÖNKORMÁNYZAT 2020. ÉVI ÁLTALÁNOS TARTALÉKA</t>
  </si>
  <si>
    <t>Hivatal</t>
  </si>
  <si>
    <t>Egyéb tárgyi eszközök beszerzése</t>
  </si>
  <si>
    <t>B410</t>
  </si>
  <si>
    <t>Egyéb működési bevételek</t>
  </si>
  <si>
    <t>TOP-2.1.2-16-BS1-2018-00018 - Kondoros, a Zöld Város ÁFA</t>
  </si>
  <si>
    <t>Játszóterek felújítása</t>
  </si>
  <si>
    <t xml:space="preserve">TOP-2.1.2-16-BS1-2018-00018 - Kondoros, a Zöld Város </t>
  </si>
  <si>
    <t>Informatikai eszközbeszerzés (laptop)</t>
  </si>
  <si>
    <t>"A helyi identitás és kohézió erősítése Csorvás, Gerendás, Kétsoprony és Kondoros települések lakói számára"</t>
  </si>
  <si>
    <t>TOP-5.3.1-16-BS1-2017-00011</t>
  </si>
  <si>
    <t>bruttó 6 265 615 Ft</t>
  </si>
  <si>
    <t>bruttó 0 Ft</t>
  </si>
  <si>
    <t>Támogatási szerződés alapján: 2019.01.01.</t>
  </si>
  <si>
    <t>Támogatási szerződés alapján: 2022.08.31.</t>
  </si>
  <si>
    <t>"Kondorosi bölcsőde férőhelynövelése”</t>
  </si>
  <si>
    <t>TOP-1.4.1-19-BS1-2019-00006</t>
  </si>
  <si>
    <t>bruttó 137 000 000 Ft</t>
  </si>
  <si>
    <t>Támogatást igénylő adatlap alapján: 2020.01.01.</t>
  </si>
  <si>
    <t>Támogatást igénylő adatlap alapján: 2021.12.31.</t>
  </si>
  <si>
    <t>"Belvízrendezési program megvalósítása Kondoros városában"</t>
  </si>
  <si>
    <t>TOP-2.1.3-16-BS1-2019-0002</t>
  </si>
  <si>
    <t>bruttó 134 099 300 Ft</t>
  </si>
  <si>
    <t>Támogatást igénylő adatlap alapján: 2020.03.01.</t>
  </si>
  <si>
    <t>Támogatást igénylő adatlap alapján: 2021.08.31.</t>
  </si>
  <si>
    <t>Lízing során átvett gépjármű tőketörlesztése</t>
  </si>
  <si>
    <t>4. Felhalmozási célú átvett pénzeszközök, felhalmozási bevételek</t>
  </si>
  <si>
    <t>Ebből költségvetési szerv tehergépjárműve</t>
  </si>
  <si>
    <t>Rendőrségi épület felújítás</t>
  </si>
  <si>
    <t>Trianoni emlékmű</t>
  </si>
  <si>
    <t>2029. év</t>
  </si>
  <si>
    <t>I.1.a-I.1.f</t>
  </si>
  <si>
    <t>Önkormányzati hivatal működésének támogatása -beszámítás után</t>
  </si>
  <si>
    <t>I.1.ba-I.1.f</t>
  </si>
  <si>
    <t>Zöldterület-gazdálkodással kapcsolatos feladatok ellátásának támogatása -beszámítás után</t>
  </si>
  <si>
    <t>I.1.bb-I.1.f</t>
  </si>
  <si>
    <t>Közvilágítás fenntartásának támogatása beszámítás után</t>
  </si>
  <si>
    <t>I.1.bc-I.1.f</t>
  </si>
  <si>
    <t>Köztemető fenntartással kapcsolatos feladatok támogatása - beszámítás után</t>
  </si>
  <si>
    <t>I.1.bd-I.1.f</t>
  </si>
  <si>
    <t>Közutak fenntartásának támogatása beszámítás után</t>
  </si>
  <si>
    <t>I.1.f</t>
  </si>
  <si>
    <t xml:space="preserve">Beszámítás </t>
  </si>
  <si>
    <t>I.1-I.1.f</t>
  </si>
  <si>
    <t>A települési önkormányzatok támogatása beszámítás után</t>
  </si>
  <si>
    <t>Támogatói szerződés alapján:2021.05.01.</t>
  </si>
  <si>
    <t>I. módosítás</t>
  </si>
  <si>
    <t xml:space="preserve">Kondorosi Turisztikai Kft </t>
  </si>
  <si>
    <t>Szociális kölcsön</t>
  </si>
  <si>
    <t>Szellőzőrendszer kiépítése, rendőrségi szolgálati lakás</t>
  </si>
  <si>
    <t>MFP Háziorvosi rendelő felújítása</t>
  </si>
  <si>
    <t>Járdaépítés pályázat önerő</t>
  </si>
  <si>
    <t>MFP Kölcsey utca útfeljújítás</t>
  </si>
  <si>
    <t>MFP Művelődési Ház belső rekonstrukciója</t>
  </si>
  <si>
    <t>Közkifolyó</t>
  </si>
  <si>
    <t>Kotrógép vásárlása közmunka</t>
  </si>
  <si>
    <t>TOP-1.4.1-19-BS1-2019-00006 Bölcsőde építése</t>
  </si>
  <si>
    <t xml:space="preserve"> Általános- és céltartalék</t>
  </si>
  <si>
    <t>KONDOROS VÁROS ÖNKORMÁNYZAT 2020. ÉVI CÉLTARTALÉKA</t>
  </si>
  <si>
    <t>Változás</t>
  </si>
  <si>
    <t>2020. I. módosított ei.</t>
  </si>
  <si>
    <t>MÓD EI</t>
  </si>
  <si>
    <t>Kieg.tám</t>
  </si>
  <si>
    <t>Májusi felmérés</t>
  </si>
  <si>
    <t>Önkormányzat 1. módosítás</t>
  </si>
  <si>
    <t>Kondorosi Közös Önk.Hivatal 1. módosítás</t>
  </si>
  <si>
    <t>Dérczy Ferenc Egyesített Közművelődési Intézmény 1. módosítás</t>
  </si>
  <si>
    <t>II. módosítás</t>
  </si>
  <si>
    <t>B116</t>
  </si>
  <si>
    <t>Elszámolásból származó bevételek</t>
  </si>
  <si>
    <t>B401</t>
  </si>
  <si>
    <t>Készletértékesítés ellenértéke</t>
  </si>
  <si>
    <t>B403</t>
  </si>
  <si>
    <t>Közvetített szolgáltatások ellenértéke</t>
  </si>
  <si>
    <t>K508</t>
  </si>
  <si>
    <t>Ebből: Működési célú visszatérítendő támogatások, kölcsönök nyújtása áh kívülre</t>
  </si>
  <si>
    <t>EFOP ösztöndíj</t>
  </si>
  <si>
    <t>MFP Építési telek kialakítása</t>
  </si>
  <si>
    <t>MFP Óvodai tornaszoba felújítása</t>
  </si>
  <si>
    <t>TOP-2.3.3-16 Települések környezetvédelmi infrastruktúra fejlesztése</t>
  </si>
  <si>
    <t>MFP Falugondnoki gépjárműbeszerzés</t>
  </si>
  <si>
    <t>Vákuum és szennyvízszivattyú beszerzés</t>
  </si>
  <si>
    <t>Közmunka eszközbeszerzés</t>
  </si>
  <si>
    <t>2020. II. módosított ei.</t>
  </si>
  <si>
    <t>Októberi felmérés</t>
  </si>
  <si>
    <t>III.7.a (2)</t>
  </si>
  <si>
    <t>Önkormányzat 2. módosítás</t>
  </si>
  <si>
    <t>Kondorosi Közös Önk.Hivatal 2. módosítás</t>
  </si>
  <si>
    <t>Dérczy Ferenc Egyesített Közművelődési Intézmény 2. módosítás</t>
  </si>
  <si>
    <t>Teljesítés</t>
  </si>
  <si>
    <t>Kamatbevételek</t>
  </si>
  <si>
    <t>B409</t>
  </si>
  <si>
    <t>Általános forgalmi adó visszatérítése</t>
  </si>
  <si>
    <t>B65</t>
  </si>
  <si>
    <t>2020. 1. mód.</t>
  </si>
  <si>
    <t>2020. 2. mód.</t>
  </si>
  <si>
    <t>Körös-szögi Hulladékgazdálkodási Nonprofit Kft. működéséhez hozzájárulás</t>
  </si>
  <si>
    <t>Teljesítés %-a</t>
  </si>
  <si>
    <t>Megoszlás</t>
  </si>
  <si>
    <t>Megoszlása</t>
  </si>
  <si>
    <t>TOP-5.3.1-16-BS1-2017-00011
A helyi identitás és kohézió erősítése Csorvás, Gerendás, Kétsoprony és Kondoros települések lakói számára</t>
  </si>
  <si>
    <t>2020. tényleges</t>
  </si>
  <si>
    <t>Önkormányzat teljesítés</t>
  </si>
  <si>
    <t>Dérczy Ferenc Egyesített Közművelődési Intézmény teljesítés</t>
  </si>
  <si>
    <t>Kondorosi Közös Önk.Hivatal teljesítés</t>
  </si>
  <si>
    <t>Lemondás/pótigény</t>
  </si>
  <si>
    <t>2020. évi elszámolás</t>
  </si>
  <si>
    <t>07/A - Maradványkimutatás</t>
  </si>
  <si>
    <t>#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</si>
  <si>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</si>
  <si>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</si>
  <si>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</si>
  <si>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</si>
  <si>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</si>
  <si>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</si>
  <si>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</si>
  <si>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</si>
  <si>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</si>
  <si>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</si>
  <si>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</si>
  <si>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</si>
  <si>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</si>
  <si>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</si>
  <si>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</si>
  <si>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</si>
  <si>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</si>
  <si>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D)        Alaptevékenység kötelezettségvállalással terhelt maradványa</t>
  </si>
  <si>
    <t>E)        Alaptevékenység szabad maradványa (=A-D)</t>
  </si>
  <si>
    <t>12/A - Mérleg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</si>
  <si>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</si>
  <si>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</si>
  <si>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</si>
  <si>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</si>
  <si>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</si>
  <si>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</si>
  <si>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</si>
  <si>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</si>
  <si>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</si>
  <si>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</si>
  <si>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</si>
  <si>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</si>
  <si>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</si>
  <si>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</si>
  <si>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</si>
  <si>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</si>
  <si>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</si>
  <si>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</si>
  <si>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</si>
  <si>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B/I/1 Vásárolt készletek</t>
  </si>
  <si>
    <t>B/I/4  Befejezetlen termelés, félkész termékek, késztermékek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</si>
  <si>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</si>
  <si>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</si>
  <si>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</si>
  <si>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</si>
  <si>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</si>
  <si>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</si>
  <si>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</si>
  <si>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</si>
  <si>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</si>
  <si>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</si>
  <si>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</si>
  <si>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</si>
  <si>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</si>
  <si>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</si>
  <si>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</si>
  <si>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</si>
  <si>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</si>
  <si>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</si>
  <si>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63</t>
  </si>
  <si>
    <t>D/I/3a  - ebből: költségvetési évben esedékes követelések jövedelemadókra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</si>
  <si>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</si>
  <si>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</si>
  <si>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</si>
  <si>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</si>
  <si>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</si>
  <si>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</si>
  <si>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</si>
  <si>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</si>
  <si>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</si>
  <si>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</si>
  <si>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</si>
  <si>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</si>
  <si>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</si>
  <si>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</si>
  <si>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</si>
  <si>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</si>
  <si>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78</t>
  </si>
  <si>
    <t>D/I/4i - ebből: költségvetési évben esedékes követelések egyéb működési bevételekre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</si>
  <si>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</si>
  <si>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</si>
  <si>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</si>
  <si>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</si>
  <si>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</si>
  <si>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</si>
  <si>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101</t>
  </si>
  <si>
    <t>D/I Költségvetési évben esedékes követelések (=D/I/1+…+D/I/8)</t>
  </si>
  <si>
    <t>106</t>
  </si>
  <si>
    <t>D/II/3 Költségvetési évet követően esedékes követelések közhatalmi bevételre (=D/II/3a+…+D/II/3f)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</si>
  <si>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</si>
  <si>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</si>
  <si>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</si>
  <si>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</si>
  <si>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</si>
  <si>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</si>
  <si>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129</t>
  </si>
  <si>
    <t>D/II/6 Költségvetési évet követően esedékes követelések működési célú átvett pénzeszközre (&gt;=D/II/6a+D/II/6b+D/II/6c)</t>
  </si>
  <si>
    <t>132</t>
  </si>
  <si>
    <t>D/II/6c - ebből: költségvetési évet követően esedékes követelések működési célú visszatérítendő támogatások, kölcsönök visszatérülésére államháztartáson kívülről</t>
  </si>
  <si>
    <t>142</t>
  </si>
  <si>
    <t>D/II Költségvetési évet követően esedékes követelések (=D/II/1+…+D/II/8)</t>
  </si>
  <si>
    <t>143</t>
  </si>
  <si>
    <t>D/III/1 Adott előlegek (=D/III/1a+…+D/III/1f)</t>
  </si>
  <si>
    <t>145</t>
  </si>
  <si>
    <t>D/III/1b - ebből: beruházásokra, felújításokra adott előlegek</t>
  </si>
  <si>
    <t>147</t>
  </si>
  <si>
    <t>D/III/1d - ebből: igénybe vett szolgáltatásra adott előlegek</t>
  </si>
  <si>
    <t>148</t>
  </si>
  <si>
    <t>D/III/1e - ebből: foglalkoztatottaknak adott előlegek</t>
  </si>
  <si>
    <t>149</t>
  </si>
  <si>
    <t>D/III/1f - ebből: túlfizetések, téves és visszajáró kifizetések</t>
  </si>
  <si>
    <t>152</t>
  </si>
  <si>
    <t>D/III/4 Forgótőke elszámolása</t>
  </si>
  <si>
    <t>155</t>
  </si>
  <si>
    <t>D/III/7 Folyósított, megelőlegezett társadalombiztosítási és családtámogatási ellátások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</si>
  <si>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</si>
  <si>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</si>
  <si>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</si>
  <si>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</si>
  <si>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</si>
  <si>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</si>
  <si>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162</t>
  </si>
  <si>
    <t>E/I/3 Adott előleghez kapcsolódó előzetesen felszámított nem levonható általános forgalmi adó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</si>
  <si>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</si>
  <si>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</si>
  <si>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</si>
  <si>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</si>
  <si>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</si>
  <si>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</si>
  <si>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</si>
  <si>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</si>
  <si>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</si>
  <si>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</si>
  <si>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</si>
  <si>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</si>
  <si>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</si>
  <si>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</si>
  <si>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</si>
  <si>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</si>
  <si>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</si>
  <si>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</si>
  <si>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</si>
  <si>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</si>
  <si>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</si>
  <si>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</si>
  <si>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</si>
  <si>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</si>
  <si>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212</t>
  </si>
  <si>
    <t>H/II/3 Költségvetési évet követően esedékes kötelezettségek dologi kiadásokra</t>
  </si>
  <si>
    <t>217</t>
  </si>
  <si>
    <t>H/II/6 Költségvetési évet követően esedékes kötelezettségek beruházásokra</t>
  </si>
  <si>
    <t>218</t>
  </si>
  <si>
    <t>H/II/7 Költségvetési évet követően esedékes kötelezettségek felújításokra</t>
  </si>
  <si>
    <t>222</t>
  </si>
  <si>
    <t>H/II/9 Költségvetési évet követően esedékes kötelezettségek finanszírozási kiadásokra (&gt;=H/II/9a+…+H/II/9j)</t>
  </si>
  <si>
    <t>223</t>
  </si>
  <si>
    <t>H/II/9a - ebből: költségvetési évet követően esedékes kötelezettségek hosszú lejáratú hitelek, kölcsönök törlesztésére pénzügyi vállalkozásnak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</si>
  <si>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</si>
  <si>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</si>
  <si>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</si>
  <si>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</si>
  <si>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</si>
  <si>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</si>
  <si>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</si>
  <si>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</si>
  <si>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243</t>
  </si>
  <si>
    <t>H/III Kötelezettség jellegű sajátos elszámolások (=H/III/1+…+H/III/10)</t>
  </si>
  <si>
    <t>244</t>
  </si>
  <si>
    <t>H) KÖTELEZETTSÉGEK (=H/I+H/II+H/III)</t>
  </si>
  <si>
    <t>246</t>
  </si>
  <si>
    <t>J/1 Eredményszemléletű bevételek passzív időbeli elhatárolása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</si>
  <si>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</si>
  <si>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</si>
  <si>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</si>
  <si>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</si>
  <si>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</si>
  <si>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</si>
  <si>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</si>
  <si>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</si>
  <si>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</si>
  <si>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</si>
  <si>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</si>
  <si>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</si>
  <si>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</si>
  <si>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</si>
  <si>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</si>
  <si>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</si>
  <si>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</si>
  <si>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</si>
  <si>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</si>
  <si>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</si>
  <si>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</si>
  <si>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Egyéb növekedés</t>
  </si>
  <si>
    <t>Összes növekedés  (=02+…+07)</t>
  </si>
  <si>
    <t>09</t>
  </si>
  <si>
    <t>Értékesítés</t>
  </si>
  <si>
    <t>Hiány, selejtezés, megsemmisülés</t>
  </si>
  <si>
    <t>Térítésmentes átadás</t>
  </si>
  <si>
    <t>Egyéb csökkenés</t>
  </si>
  <si>
    <t>14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</si>
  <si>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</si>
  <si>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</si>
  <si>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</si>
  <si>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</si>
  <si>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</si>
  <si>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</si>
  <si>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növekedés</t>
  </si>
  <si>
    <t>Terven felüli értékcsökkenés visszaírás, kivezetés</t>
  </si>
  <si>
    <t>Értékcsökkenés összesen (=19+23)</t>
  </si>
  <si>
    <t>Eszközök nettó értéke (=15-24)</t>
  </si>
  <si>
    <t>Teljesen (0-ig) leírt eszközök bruttó értéke</t>
  </si>
  <si>
    <t>MEGJEGYZÉS: Várható befejezés 2021.01.31. A pályázat önerőt nem igényel.</t>
  </si>
  <si>
    <t>bruttó 26.660.015.-Ft ebből támogatás 18.787.706 Ft</t>
  </si>
  <si>
    <t>bruttó 7 872 309 Ft</t>
  </si>
  <si>
    <t xml:space="preserve"> Időpon: 2020.10.02. (Záró kifizetés elfogadása)</t>
  </si>
  <si>
    <t xml:space="preserve">MEGJEGYZÉS: 2021-ben várható még 988.830.- Ft. Záró kifizetési igény elfogadásra került 2020.10.02-án. 2020. évben 480.000.-Ft került kifizetésre, további kifizetések 2021. évben nem lesznek. </t>
  </si>
  <si>
    <t>nettó 187 006 422 Ft</t>
  </si>
  <si>
    <t>ingatlanvásárlás 13 957 200 Ft önerőből</t>
  </si>
  <si>
    <t>MEGJEGYZÉS: Várható többlettámogatás 2021. évben nettó  7 877 193 Ft.</t>
  </si>
  <si>
    <t>nettó: 215 051 047 Ft</t>
  </si>
  <si>
    <t>Ingatlanvásárálás 5 000 000Ft</t>
  </si>
  <si>
    <t>MEGJEGYZÉS: nettó 25 000 000 Ft töblettámogatás lett igényelve, amiből megérkezett nettó 20 740 532 Ft (2020-ban). Még nettó 4 436 482 Ft várható 2021. évben</t>
  </si>
  <si>
    <t xml:space="preserve">bruttó 365 233 765 Ft </t>
  </si>
  <si>
    <t xml:space="preserve">tervezett összköltség Kondorosra </t>
  </si>
  <si>
    <t xml:space="preserve">bruttó 254 454 254 Ft </t>
  </si>
  <si>
    <t xml:space="preserve">Többlettervezés miatt nettó 100.000 Ft  </t>
  </si>
  <si>
    <t>Támogatói Szerződés alapján 2018.03.01</t>
  </si>
  <si>
    <t>Támogatói Szerződés alapján 2021.05.29</t>
  </si>
  <si>
    <t>MEGJEGYZÉS: Maradvány visszafizetés várható az Államikincstár felé: 558 505 Ft</t>
  </si>
  <si>
    <t>bruttó 299 728 521 Ft</t>
  </si>
  <si>
    <t xml:space="preserve">Ingatlanvásárlás: bruttó 1 900 000 Ft </t>
  </si>
  <si>
    <t>Támogatói Szerződés alapján 2019.09.02</t>
  </si>
  <si>
    <t>Támogatói Szerződés alapján 2022.06.30</t>
  </si>
  <si>
    <t>MEGJEGYZÉS: A támogatás teljes összege megérkezett, elkülönített számlán van. Tartalékkeret felhasználása esetén lehívható még 6 350 000 Ft</t>
  </si>
  <si>
    <t xml:space="preserve">bruttó 500 000 000 Ft </t>
  </si>
  <si>
    <t>bruttó 329 399 404 Ft</t>
  </si>
  <si>
    <t>Támogatói Szerződés alapján 2018.08.24</t>
  </si>
  <si>
    <t>Támogatói Szerződés alapján 2021.04.02.</t>
  </si>
  <si>
    <t xml:space="preserve">MEGJEGYZÉS: A kivitelezési szerződések megkötését követően pénzügyi átcsoportosítás várható konzorcium szinten. Lehívható 29 999 340 Ft, ha a jelenleg rendelkezésre álló fedezet nem elegendő </t>
  </si>
  <si>
    <t>MEGJEGYZÉS: A támogatás teljes összege megérkezett, elkülönített számlán van. További támogatás nem várható.</t>
  </si>
  <si>
    <t>MEGJEGYZÉS: A támogatás teljes összege megérkezett, elkülönített számlán van.További támogatás nem várható.</t>
  </si>
  <si>
    <t>2020. évi ASP-s adatok alapján.</t>
  </si>
  <si>
    <t>Beléptető rendszer</t>
  </si>
  <si>
    <t>2020. évi teljesítés</t>
  </si>
  <si>
    <t>bevételeinek és kiadásainak előirányzat mérlege</t>
  </si>
  <si>
    <t>adatok ezer Ft-ban</t>
  </si>
  <si>
    <t>B1 Működési célú támogatások államháztartáson belülről</t>
  </si>
  <si>
    <t>K1 Személyi juttatás</t>
  </si>
  <si>
    <t>B3 Közhatalmi bevételek</t>
  </si>
  <si>
    <t>K2 Munkaadót terhelő járulék</t>
  </si>
  <si>
    <t>B4 Működési bevételek</t>
  </si>
  <si>
    <t>K3 Dologi kiadás</t>
  </si>
  <si>
    <t>B6 Működési célú átvett pénzeszközök</t>
  </si>
  <si>
    <t>K4 Ellátottak pénzbeli juttatásai</t>
  </si>
  <si>
    <t>B8 Finanszírozási bevételek</t>
  </si>
  <si>
    <t>K5 Egyéb működési célú kiadások-felh tartalék</t>
  </si>
  <si>
    <t>K9 Finanszírozási kiadások</t>
  </si>
  <si>
    <t>Mindösszesen működés</t>
  </si>
  <si>
    <t>B2 Felh.c.támogatások áh belülről</t>
  </si>
  <si>
    <t>K6 Beruházások</t>
  </si>
  <si>
    <t>B5 Felhalmozási bevételek</t>
  </si>
  <si>
    <t>K7 Felújítások</t>
  </si>
  <si>
    <t>B7 Felhalmozási célú átvett pénzeszközök</t>
  </si>
  <si>
    <t>K8 Egyéb felhalmozási célú kiadások</t>
  </si>
  <si>
    <t>K5 Felh tartalék</t>
  </si>
  <si>
    <t>Mindösszesen felhalmozás</t>
  </si>
  <si>
    <t>Kondoros Város Önkormányzatának 2020. évi működési és fejlesztési célú</t>
  </si>
  <si>
    <t>KONDOROS VÁROS ÖNKORMÁNYZAT 2020. ÉVI ELŐIRÁNYZAT FELHASZNÁLÁSI ÜTEMTERVE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</si>
</sst>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mmm/yyyy"/>
    <numFmt numFmtId="186" formatCode="[$€-2]\ #\ ##,000_);[Red]\([$€-2]\ #\ ##,000\)"/>
    <numFmt numFmtId="187" formatCode="0.0"/>
    <numFmt numFmtId="188" formatCode="#,##0\ &quot;Ft&quot;"/>
    <numFmt numFmtId="189" formatCode="#,##0\ _F_t"/>
    <numFmt numFmtId="190" formatCode="#,##0_ ;\-#,##0\ "/>
    <numFmt numFmtId="191" formatCode="&quot;€&quot;#,##0;\-&quot;€&quot;#,##0"/>
    <numFmt numFmtId="192" formatCode="0__"/>
    <numFmt numFmtId="193" formatCode="_-* #,##0.0\ _F_t_-;\-* #,##0.0\ _F_t_-;_-* &quot;-&quot;??\ _F_t_-;_-@_-"/>
    <numFmt numFmtId="194" formatCode="[$¥€-2]\ #\ ##,000_);[Red]\([$€-2]\ #\ ##,000\)"/>
  </numFmts>
  <fonts count="7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 CE"/>
      <family val="0"/>
    </font>
    <font>
      <sz val="9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5E1E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40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49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32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175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3" fontId="14" fillId="0" borderId="10" xfId="0" applyNumberFormat="1" applyFont="1" applyBorder="1" applyAlignment="1">
      <alignment wrapText="1"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32" borderId="10" xfId="0" applyFont="1" applyFill="1" applyBorder="1" applyAlignment="1">
      <alignment vertical="center"/>
    </xf>
    <xf numFmtId="49" fontId="11" fillId="32" borderId="10" xfId="0" applyNumberFormat="1" applyFont="1" applyFill="1" applyBorder="1" applyAlignment="1">
      <alignment vertical="center"/>
    </xf>
    <xf numFmtId="0" fontId="11" fillId="32" borderId="10" xfId="0" applyFont="1" applyFill="1" applyBorder="1" applyAlignment="1">
      <alignment vertical="center" wrapText="1"/>
    </xf>
    <xf numFmtId="3" fontId="11" fillId="32" borderId="10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32" borderId="10" xfId="0" applyFont="1" applyFill="1" applyBorder="1" applyAlignment="1">
      <alignment horizontal="left" vertical="center" wrapText="1"/>
    </xf>
    <xf numFmtId="49" fontId="17" fillId="32" borderId="10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3" fontId="17" fillId="32" borderId="10" xfId="0" applyNumberFormat="1" applyFont="1" applyFill="1" applyBorder="1" applyAlignment="1">
      <alignment/>
    </xf>
    <xf numFmtId="0" fontId="17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5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17" fillId="32" borderId="10" xfId="0" applyNumberFormat="1" applyFont="1" applyFill="1" applyBorder="1" applyAlignment="1">
      <alignment vertical="center"/>
    </xf>
    <xf numFmtId="0" fontId="17" fillId="32" borderId="10" xfId="0" applyFont="1" applyFill="1" applyBorder="1" applyAlignment="1">
      <alignment vertical="center"/>
    </xf>
    <xf numFmtId="3" fontId="17" fillId="32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vertical="center"/>
    </xf>
    <xf numFmtId="175" fontId="11" fillId="32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49" fontId="17" fillId="32" borderId="10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shrinkToFit="1"/>
    </xf>
    <xf numFmtId="3" fontId="4" fillId="33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175" fontId="0" fillId="32" borderId="10" xfId="0" applyNumberFormat="1" applyFill="1" applyBorder="1" applyAlignment="1">
      <alignment/>
    </xf>
    <xf numFmtId="0" fontId="4" fillId="32" borderId="10" xfId="0" applyFont="1" applyFill="1" applyBorder="1" applyAlignment="1">
      <alignment vertical="center" wrapText="1" shrinkToFit="1"/>
    </xf>
    <xf numFmtId="0" fontId="4" fillId="32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Continuous" vertical="center" wrapText="1"/>
    </xf>
    <xf numFmtId="0" fontId="21" fillId="0" borderId="10" xfId="0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center" vertical="center" wrapText="1"/>
    </xf>
    <xf numFmtId="3" fontId="21" fillId="34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Continuous" vertical="center"/>
    </xf>
    <xf numFmtId="3" fontId="21" fillId="0" borderId="10" xfId="0" applyNumberFormat="1" applyFont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right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NumberFormat="1" applyFont="1" applyFill="1" applyBorder="1" applyAlignment="1" quotePrefix="1">
      <alignment horizontal="center" vertical="center"/>
    </xf>
    <xf numFmtId="190" fontId="22" fillId="34" borderId="10" xfId="40" applyNumberFormat="1" applyFont="1" applyFill="1" applyBorder="1" applyAlignment="1">
      <alignment horizontal="right"/>
    </xf>
    <xf numFmtId="3" fontId="22" fillId="34" borderId="10" xfId="0" applyNumberFormat="1" applyFont="1" applyFill="1" applyBorder="1" applyAlignment="1">
      <alignment horizontal="right"/>
    </xf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NumberFormat="1" applyFont="1" applyFill="1" applyBorder="1" applyAlignment="1" quotePrefix="1">
      <alignment horizontal="center" vertical="center"/>
    </xf>
    <xf numFmtId="190" fontId="23" fillId="34" borderId="10" xfId="40" applyNumberFormat="1" applyFont="1" applyFill="1" applyBorder="1" applyAlignment="1">
      <alignment horizontal="right"/>
    </xf>
    <xf numFmtId="3" fontId="23" fillId="34" borderId="10" xfId="0" applyNumberFormat="1" applyFont="1" applyFill="1" applyBorder="1" applyAlignment="1">
      <alignment horizontal="right"/>
    </xf>
    <xf numFmtId="3" fontId="17" fillId="34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 quotePrefix="1">
      <alignment horizontal="centerContinuous" vertical="center"/>
    </xf>
    <xf numFmtId="3" fontId="21" fillId="34" borderId="10" xfId="0" applyNumberFormat="1" applyFont="1" applyFill="1" applyBorder="1" applyAlignment="1">
      <alignment/>
    </xf>
    <xf numFmtId="3" fontId="21" fillId="34" borderId="10" xfId="40" applyNumberFormat="1" applyFont="1" applyFill="1" applyBorder="1" applyAlignment="1">
      <alignment/>
    </xf>
    <xf numFmtId="3" fontId="17" fillId="34" borderId="10" xfId="40" applyNumberFormat="1" applyFont="1" applyFill="1" applyBorder="1" applyAlignment="1">
      <alignment/>
    </xf>
    <xf numFmtId="179" fontId="17" fillId="34" borderId="10" xfId="40" applyNumberFormat="1" applyFont="1" applyFill="1" applyBorder="1" applyAlignment="1">
      <alignment horizontal="right"/>
    </xf>
    <xf numFmtId="179" fontId="23" fillId="34" borderId="10" xfId="40" applyNumberFormat="1" applyFont="1" applyFill="1" applyBorder="1" applyAlignment="1">
      <alignment/>
    </xf>
    <xf numFmtId="179" fontId="17" fillId="34" borderId="10" xfId="40" applyNumberFormat="1" applyFont="1" applyFill="1" applyBorder="1" applyAlignment="1">
      <alignment horizontal="center"/>
    </xf>
    <xf numFmtId="3" fontId="22" fillId="34" borderId="10" xfId="40" applyNumberFormat="1" applyFont="1" applyFill="1" applyBorder="1" applyAlignment="1">
      <alignment/>
    </xf>
    <xf numFmtId="179" fontId="22" fillId="34" borderId="10" xfId="4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vertical="center" shrinkToFit="1"/>
    </xf>
    <xf numFmtId="3" fontId="4" fillId="0" borderId="10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wrapText="1"/>
    </xf>
    <xf numFmtId="3" fontId="4" fillId="35" borderId="10" xfId="0" applyNumberFormat="1" applyFont="1" applyFill="1" applyBorder="1" applyAlignment="1">
      <alignment/>
    </xf>
    <xf numFmtId="175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5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36" borderId="10" xfId="0" applyFill="1" applyBorder="1" applyAlignment="1">
      <alignment vertical="center"/>
    </xf>
    <xf numFmtId="175" fontId="0" fillId="36" borderId="10" xfId="0" applyNumberForma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Continuous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32" borderId="10" xfId="0" applyFont="1" applyFill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9" fillId="32" borderId="10" xfId="0" applyFont="1" applyFill="1" applyBorder="1" applyAlignment="1">
      <alignment horizontal="centerContinuous" vertical="center" wrapText="1"/>
    </xf>
    <xf numFmtId="0" fontId="29" fillId="32" borderId="10" xfId="0" applyFont="1" applyFill="1" applyBorder="1" applyAlignment="1">
      <alignment horizontal="centerContinuous"/>
    </xf>
    <xf numFmtId="0" fontId="2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29" fillId="32" borderId="10" xfId="0" applyFont="1" applyFill="1" applyBorder="1" applyAlignment="1">
      <alignment vertical="center" wrapText="1"/>
    </xf>
    <xf numFmtId="3" fontId="29" fillId="32" borderId="10" xfId="0" applyNumberFormat="1" applyFont="1" applyFill="1" applyBorder="1" applyAlignment="1">
      <alignment vertical="center"/>
    </xf>
    <xf numFmtId="6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 vertical="center" wrapText="1"/>
    </xf>
    <xf numFmtId="3" fontId="0" fillId="32" borderId="10" xfId="0" applyNumberFormat="1" applyFill="1" applyBorder="1" applyAlignment="1">
      <alignment vertical="center"/>
    </xf>
    <xf numFmtId="3" fontId="0" fillId="32" borderId="10" xfId="0" applyNumberFormat="1" applyFont="1" applyFill="1" applyBorder="1" applyAlignment="1">
      <alignment vertical="center"/>
    </xf>
    <xf numFmtId="3" fontId="4" fillId="37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2" fontId="0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3" fontId="26" fillId="32" borderId="10" xfId="0" applyNumberFormat="1" applyFont="1" applyFill="1" applyBorder="1" applyAlignment="1">
      <alignment horizontal="center" vertical="center"/>
    </xf>
    <xf numFmtId="179" fontId="0" fillId="0" borderId="10" xfId="40" applyNumberFormat="1" applyFont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29" fillId="0" borderId="0" xfId="0" applyFont="1" applyAlignment="1">
      <alignment wrapText="1"/>
    </xf>
    <xf numFmtId="0" fontId="21" fillId="38" borderId="10" xfId="0" applyFont="1" applyFill="1" applyBorder="1" applyAlignment="1">
      <alignment horizontal="left"/>
    </xf>
    <xf numFmtId="3" fontId="1" fillId="38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/>
    </xf>
    <xf numFmtId="189" fontId="0" fillId="0" borderId="0" xfId="0" applyNumberFormat="1" applyFont="1" applyAlignment="1">
      <alignment horizontal="center"/>
    </xf>
    <xf numFmtId="0" fontId="10" fillId="38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6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71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72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176" fontId="4" fillId="0" borderId="10" xfId="0" applyNumberFormat="1" applyFont="1" applyBorder="1" applyAlignment="1">
      <alignment horizontal="right" wrapText="1"/>
    </xf>
    <xf numFmtId="0" fontId="4" fillId="39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39" borderId="10" xfId="0" applyFont="1" applyFill="1" applyBorder="1" applyAlignment="1">
      <alignment/>
    </xf>
    <xf numFmtId="3" fontId="4" fillId="39" borderId="10" xfId="0" applyNumberFormat="1" applyFont="1" applyFill="1" applyBorder="1" applyAlignment="1">
      <alignment horizontal="right" wrapText="1"/>
    </xf>
    <xf numFmtId="0" fontId="4" fillId="4" borderId="10" xfId="0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/>
    </xf>
    <xf numFmtId="187" fontId="4" fillId="0" borderId="10" xfId="0" applyNumberFormat="1" applyFont="1" applyBorder="1" applyAlignment="1">
      <alignment/>
    </xf>
    <xf numFmtId="187" fontId="4" fillId="0" borderId="10" xfId="0" applyNumberFormat="1" applyFont="1" applyBorder="1" applyAlignment="1">
      <alignment vertical="center"/>
    </xf>
    <xf numFmtId="0" fontId="4" fillId="40" borderId="10" xfId="0" applyFont="1" applyFill="1" applyBorder="1" applyAlignment="1">
      <alignment vertical="center" wrapText="1"/>
    </xf>
    <xf numFmtId="176" fontId="71" fillId="0" borderId="10" xfId="0" applyNumberFormat="1" applyFont="1" applyBorder="1" applyAlignment="1">
      <alignment horizontal="right" wrapText="1"/>
    </xf>
    <xf numFmtId="0" fontId="4" fillId="41" borderId="10" xfId="0" applyFont="1" applyFill="1" applyBorder="1" applyAlignment="1">
      <alignment vertical="center" wrapText="1"/>
    </xf>
    <xf numFmtId="0" fontId="4" fillId="41" borderId="10" xfId="0" applyFont="1" applyFill="1" applyBorder="1" applyAlignment="1">
      <alignment/>
    </xf>
    <xf numFmtId="0" fontId="4" fillId="41" borderId="10" xfId="0" applyFont="1" applyFill="1" applyBorder="1" applyAlignment="1">
      <alignment horizontal="right" wrapText="1"/>
    </xf>
    <xf numFmtId="3" fontId="4" fillId="41" borderId="10" xfId="0" applyNumberFormat="1" applyFont="1" applyFill="1" applyBorder="1" applyAlignment="1">
      <alignment horizontal="right" wrapText="1"/>
    </xf>
    <xf numFmtId="0" fontId="4" fillId="42" borderId="10" xfId="0" applyFont="1" applyFill="1" applyBorder="1" applyAlignment="1">
      <alignment/>
    </xf>
    <xf numFmtId="0" fontId="4" fillId="42" borderId="10" xfId="0" applyFont="1" applyFill="1" applyBorder="1" applyAlignment="1">
      <alignment vertical="center" wrapText="1"/>
    </xf>
    <xf numFmtId="0" fontId="4" fillId="42" borderId="10" xfId="0" applyFont="1" applyFill="1" applyBorder="1" applyAlignment="1">
      <alignment horizontal="right" wrapText="1"/>
    </xf>
    <xf numFmtId="3" fontId="4" fillId="42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3" fontId="11" fillId="43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shrinkToFit="1"/>
    </xf>
    <xf numFmtId="3" fontId="4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left" wrapText="1"/>
    </xf>
    <xf numFmtId="3" fontId="11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3" fontId="50" fillId="0" borderId="11" xfId="0" applyNumberFormat="1" applyFont="1" applyBorder="1" applyAlignment="1">
      <alignment/>
    </xf>
    <xf numFmtId="3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10" xfId="58" applyNumberFormat="1" applyBorder="1" applyAlignment="1">
      <alignment vertical="center"/>
      <protection/>
    </xf>
    <xf numFmtId="0" fontId="29" fillId="44" borderId="10" xfId="0" applyFont="1" applyFill="1" applyBorder="1" applyAlignment="1">
      <alignment vertical="center" wrapText="1"/>
    </xf>
    <xf numFmtId="3" fontId="0" fillId="0" borderId="10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0" fillId="32" borderId="10" xfId="0" applyNumberFormat="1" applyFill="1" applyBorder="1" applyAlignment="1">
      <alignment horizontal="right" vertical="center"/>
    </xf>
    <xf numFmtId="3" fontId="0" fillId="32" borderId="10" xfId="0" applyNumberFormat="1" applyFont="1" applyFill="1" applyBorder="1" applyAlignment="1">
      <alignment horizontal="right" vertical="center"/>
    </xf>
    <xf numFmtId="3" fontId="4" fillId="37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/>
    </xf>
    <xf numFmtId="0" fontId="4" fillId="35" borderId="10" xfId="0" applyFont="1" applyFill="1" applyBorder="1" applyAlignment="1">
      <alignment horizontal="left"/>
    </xf>
    <xf numFmtId="0" fontId="29" fillId="4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4" fillId="45" borderId="10" xfId="0" applyNumberFormat="1" applyFont="1" applyFill="1" applyBorder="1" applyAlignment="1">
      <alignment/>
    </xf>
    <xf numFmtId="187" fontId="4" fillId="46" borderId="10" xfId="0" applyNumberFormat="1" applyFont="1" applyFill="1" applyBorder="1" applyAlignment="1">
      <alignment/>
    </xf>
    <xf numFmtId="0" fontId="4" fillId="46" borderId="10" xfId="0" applyFont="1" applyFill="1" applyBorder="1" applyAlignment="1">
      <alignment vertical="center" wrapText="1"/>
    </xf>
    <xf numFmtId="3" fontId="4" fillId="46" borderId="10" xfId="0" applyNumberFormat="1" applyFont="1" applyFill="1" applyBorder="1" applyAlignment="1">
      <alignment horizontal="right" wrapText="1"/>
    </xf>
    <xf numFmtId="3" fontId="4" fillId="46" borderId="10" xfId="0" applyNumberFormat="1" applyFont="1" applyFill="1" applyBorder="1" applyAlignment="1">
      <alignment/>
    </xf>
    <xf numFmtId="187" fontId="4" fillId="12" borderId="10" xfId="0" applyNumberFormat="1" applyFont="1" applyFill="1" applyBorder="1" applyAlignment="1">
      <alignment/>
    </xf>
    <xf numFmtId="0" fontId="4" fillId="12" borderId="10" xfId="0" applyFont="1" applyFill="1" applyBorder="1" applyAlignment="1">
      <alignment vertical="center" wrapText="1"/>
    </xf>
    <xf numFmtId="3" fontId="4" fillId="12" borderId="10" xfId="0" applyNumberFormat="1" applyFont="1" applyFill="1" applyBorder="1" applyAlignment="1">
      <alignment horizontal="right" wrapText="1"/>
    </xf>
    <xf numFmtId="0" fontId="11" fillId="32" borderId="11" xfId="0" applyFont="1" applyFill="1" applyBorder="1" applyAlignment="1">
      <alignment horizontal="center" vertical="center" wrapText="1"/>
    </xf>
    <xf numFmtId="3" fontId="11" fillId="32" borderId="11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43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43" borderId="10" xfId="0" applyFont="1" applyFill="1" applyBorder="1" applyAlignment="1">
      <alignment horizontal="center" vertical="center" wrapText="1"/>
    </xf>
    <xf numFmtId="3" fontId="11" fillId="43" borderId="10" xfId="0" applyNumberFormat="1" applyFont="1" applyFill="1" applyBorder="1" applyAlignment="1">
      <alignment/>
    </xf>
    <xf numFmtId="0" fontId="11" fillId="4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" fontId="11" fillId="32" borderId="10" xfId="0" applyNumberFormat="1" applyFont="1" applyFill="1" applyBorder="1" applyAlignment="1">
      <alignment horizontal="center" vertical="center" wrapText="1"/>
    </xf>
    <xf numFmtId="0" fontId="0" fillId="43" borderId="10" xfId="0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43" borderId="10" xfId="0" applyNumberFormat="1" applyFont="1" applyFill="1" applyBorder="1" applyAlignment="1">
      <alignment/>
    </xf>
    <xf numFmtId="0" fontId="4" fillId="43" borderId="10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0" fillId="43" borderId="10" xfId="0" applyNumberForma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43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175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wrapText="1"/>
    </xf>
    <xf numFmtId="0" fontId="52" fillId="38" borderId="10" xfId="0" applyFont="1" applyFill="1" applyBorder="1" applyAlignment="1">
      <alignment vertical="center"/>
    </xf>
    <xf numFmtId="49" fontId="53" fillId="38" borderId="10" xfId="0" applyNumberFormat="1" applyFont="1" applyFill="1" applyBorder="1" applyAlignment="1">
      <alignment vertical="center"/>
    </xf>
    <xf numFmtId="0" fontId="53" fillId="35" borderId="10" xfId="0" applyFont="1" applyFill="1" applyBorder="1" applyAlignment="1">
      <alignment vertical="center" wrapText="1"/>
    </xf>
    <xf numFmtId="3" fontId="51" fillId="35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175" fontId="51" fillId="0" borderId="10" xfId="0" applyNumberFormat="1" applyFont="1" applyBorder="1" applyAlignment="1">
      <alignment/>
    </xf>
    <xf numFmtId="0" fontId="51" fillId="0" borderId="0" xfId="0" applyFont="1" applyAlignment="1">
      <alignment wrapText="1"/>
    </xf>
    <xf numFmtId="0" fontId="50" fillId="0" borderId="10" xfId="0" applyFont="1" applyBorder="1" applyAlignment="1">
      <alignment horizontal="left" wrapText="1"/>
    </xf>
    <xf numFmtId="0" fontId="51" fillId="35" borderId="10" xfId="0" applyFont="1" applyFill="1" applyBorder="1" applyAlignment="1">
      <alignment wrapText="1"/>
    </xf>
    <xf numFmtId="3" fontId="51" fillId="43" borderId="10" xfId="0" applyNumberFormat="1" applyFont="1" applyFill="1" applyBorder="1" applyAlignment="1">
      <alignment/>
    </xf>
    <xf numFmtId="0" fontId="51" fillId="0" borderId="10" xfId="0" applyFont="1" applyBorder="1" applyAlignment="1">
      <alignment wrapText="1"/>
    </xf>
    <xf numFmtId="3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vertical="center" wrapText="1"/>
    </xf>
    <xf numFmtId="0" fontId="51" fillId="43" borderId="10" xfId="0" applyFont="1" applyFill="1" applyBorder="1" applyAlignment="1">
      <alignment wrapText="1"/>
    </xf>
    <xf numFmtId="0" fontId="51" fillId="0" borderId="10" xfId="0" applyFont="1" applyBorder="1" applyAlignment="1">
      <alignment horizontal="left" wrapText="1"/>
    </xf>
    <xf numFmtId="0" fontId="50" fillId="0" borderId="0" xfId="0" applyFont="1" applyAlignment="1">
      <alignment horizontal="left" vertical="center" wrapText="1"/>
    </xf>
    <xf numFmtId="0" fontId="51" fillId="35" borderId="10" xfId="0" applyFont="1" applyFill="1" applyBorder="1" applyAlignment="1">
      <alignment horizontal="left" wrapText="1"/>
    </xf>
    <xf numFmtId="0" fontId="50" fillId="32" borderId="10" xfId="0" applyFont="1" applyFill="1" applyBorder="1" applyAlignment="1">
      <alignment/>
    </xf>
    <xf numFmtId="175" fontId="50" fillId="32" borderId="10" xfId="0" applyNumberFormat="1" applyFont="1" applyFill="1" applyBorder="1" applyAlignment="1">
      <alignment/>
    </xf>
    <xf numFmtId="0" fontId="51" fillId="32" borderId="10" xfId="0" applyFont="1" applyFill="1" applyBorder="1" applyAlignment="1">
      <alignment horizontal="left" wrapText="1"/>
    </xf>
    <xf numFmtId="3" fontId="51" fillId="32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vertical="center"/>
    </xf>
    <xf numFmtId="3" fontId="5" fillId="43" borderId="10" xfId="0" applyNumberFormat="1" applyFont="1" applyFill="1" applyBorder="1" applyAlignment="1">
      <alignment vertical="center"/>
    </xf>
    <xf numFmtId="0" fontId="5" fillId="43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9" fontId="5" fillId="43" borderId="10" xfId="0" applyNumberFormat="1" applyFont="1" applyFill="1" applyBorder="1" applyAlignment="1">
      <alignment/>
    </xf>
    <xf numFmtId="9" fontId="5" fillId="43" borderId="10" xfId="0" applyNumberFormat="1" applyFont="1" applyFill="1" applyBorder="1" applyAlignment="1">
      <alignment vertical="center"/>
    </xf>
    <xf numFmtId="9" fontId="0" fillId="0" borderId="10" xfId="0" applyNumberFormat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0" fontId="5" fillId="4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3" fontId="5" fillId="43" borderId="10" xfId="0" applyNumberFormat="1" applyFont="1" applyFill="1" applyBorder="1" applyAlignment="1">
      <alignment/>
    </xf>
    <xf numFmtId="175" fontId="5" fillId="43" borderId="10" xfId="0" applyNumberFormat="1" applyFont="1" applyFill="1" applyBorder="1" applyAlignment="1">
      <alignment/>
    </xf>
    <xf numFmtId="0" fontId="5" fillId="43" borderId="10" xfId="0" applyFont="1" applyFill="1" applyBorder="1" applyAlignment="1">
      <alignment vertical="center" wrapText="1"/>
    </xf>
    <xf numFmtId="9" fontId="4" fillId="43" borderId="10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4" fillId="35" borderId="11" xfId="0" applyNumberFormat="1" applyFont="1" applyFill="1" applyBorder="1" applyAlignment="1">
      <alignment/>
    </xf>
    <xf numFmtId="3" fontId="4" fillId="36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4" fillId="47" borderId="10" xfId="0" applyNumberFormat="1" applyFont="1" applyFill="1" applyBorder="1" applyAlignment="1">
      <alignment/>
    </xf>
    <xf numFmtId="3" fontId="4" fillId="19" borderId="10" xfId="0" applyNumberFormat="1" applyFont="1" applyFill="1" applyBorder="1" applyAlignment="1">
      <alignment horizontal="right" wrapText="1"/>
    </xf>
    <xf numFmtId="3" fontId="4" fillId="19" borderId="10" xfId="0" applyNumberFormat="1" applyFont="1" applyFill="1" applyBorder="1" applyAlignment="1">
      <alignment/>
    </xf>
    <xf numFmtId="3" fontId="4" fillId="48" borderId="10" xfId="0" applyNumberFormat="1" applyFont="1" applyFill="1" applyBorder="1" applyAlignment="1">
      <alignment horizontal="right" wrapText="1"/>
    </xf>
    <xf numFmtId="3" fontId="4" fillId="48" borderId="10" xfId="0" applyNumberFormat="1" applyFont="1" applyFill="1" applyBorder="1" applyAlignment="1">
      <alignment/>
    </xf>
    <xf numFmtId="0" fontId="6" fillId="49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29" fillId="50" borderId="0" xfId="0" applyFont="1" applyFill="1" applyAlignment="1">
      <alignment wrapText="1"/>
    </xf>
    <xf numFmtId="0" fontId="0" fillId="50" borderId="0" xfId="0" applyFont="1" applyFill="1" applyAlignment="1">
      <alignment wrapText="1"/>
    </xf>
    <xf numFmtId="0" fontId="0" fillId="5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15" xfId="0" applyFont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 shrinkToFit="1"/>
    </xf>
    <xf numFmtId="0" fontId="4" fillId="32" borderId="16" xfId="0" applyFont="1" applyFill="1" applyBorder="1" applyAlignment="1">
      <alignment horizontal="center" vertical="center" wrapText="1" shrinkToFit="1"/>
    </xf>
    <xf numFmtId="0" fontId="4" fillId="32" borderId="1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50" borderId="10" xfId="0" applyFont="1" applyFill="1" applyBorder="1" applyAlignment="1">
      <alignment horizontal="left"/>
    </xf>
    <xf numFmtId="0" fontId="0" fillId="50" borderId="10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4" fillId="50" borderId="11" xfId="0" applyFont="1" applyFill="1" applyBorder="1" applyAlignment="1">
      <alignment horizontal="center" wrapText="1"/>
    </xf>
    <xf numFmtId="0" fontId="24" fillId="50" borderId="16" xfId="0" applyFont="1" applyFill="1" applyBorder="1" applyAlignment="1">
      <alignment horizontal="center" wrapText="1"/>
    </xf>
    <xf numFmtId="0" fontId="24" fillId="50" borderId="12" xfId="0" applyFont="1" applyFill="1" applyBorder="1" applyAlignment="1">
      <alignment horizontal="center" wrapText="1"/>
    </xf>
    <xf numFmtId="0" fontId="4" fillId="50" borderId="10" xfId="0" applyFont="1" applyFill="1" applyBorder="1" applyAlignment="1">
      <alignment horizontal="center"/>
    </xf>
    <xf numFmtId="3" fontId="26" fillId="50" borderId="11" xfId="0" applyNumberFormat="1" applyFont="1" applyFill="1" applyBorder="1" applyAlignment="1">
      <alignment horizontal="center"/>
    </xf>
    <xf numFmtId="0" fontId="26" fillId="50" borderId="16" xfId="0" applyFont="1" applyFill="1" applyBorder="1" applyAlignment="1">
      <alignment horizontal="center"/>
    </xf>
    <xf numFmtId="0" fontId="26" fillId="50" borderId="12" xfId="0" applyFont="1" applyFill="1" applyBorder="1" applyAlignment="1">
      <alignment horizontal="center"/>
    </xf>
    <xf numFmtId="0" fontId="0" fillId="50" borderId="11" xfId="0" applyFont="1" applyFill="1" applyBorder="1" applyAlignment="1">
      <alignment horizontal="left"/>
    </xf>
    <xf numFmtId="0" fontId="0" fillId="50" borderId="16" xfId="0" applyFont="1" applyFill="1" applyBorder="1" applyAlignment="1">
      <alignment horizontal="left"/>
    </xf>
    <xf numFmtId="0" fontId="0" fillId="50" borderId="12" xfId="0" applyFont="1" applyFill="1" applyBorder="1" applyAlignment="1">
      <alignment horizontal="left"/>
    </xf>
    <xf numFmtId="14" fontId="0" fillId="50" borderId="11" xfId="0" applyNumberFormat="1" applyFont="1" applyFill="1" applyBorder="1" applyAlignment="1">
      <alignment horizontal="center"/>
    </xf>
    <xf numFmtId="0" fontId="0" fillId="50" borderId="16" xfId="0" applyFont="1" applyFill="1" applyBorder="1" applyAlignment="1">
      <alignment horizontal="center"/>
    </xf>
    <xf numFmtId="0" fontId="0" fillId="50" borderId="12" xfId="0" applyFont="1" applyFill="1" applyBorder="1" applyAlignment="1">
      <alignment horizontal="center"/>
    </xf>
    <xf numFmtId="0" fontId="29" fillId="0" borderId="19" xfId="0" applyFont="1" applyBorder="1" applyAlignment="1">
      <alignment wrapText="1"/>
    </xf>
    <xf numFmtId="6" fontId="4" fillId="50" borderId="11" xfId="0" applyNumberFormat="1" applyFont="1" applyFill="1" applyBorder="1" applyAlignment="1">
      <alignment horizontal="center"/>
    </xf>
    <xf numFmtId="0" fontId="4" fillId="50" borderId="16" xfId="0" applyFont="1" applyFill="1" applyBorder="1" applyAlignment="1">
      <alignment horizontal="center"/>
    </xf>
    <xf numFmtId="0" fontId="4" fillId="50" borderId="12" xfId="0" applyFont="1" applyFill="1" applyBorder="1" applyAlignment="1">
      <alignment horizontal="center"/>
    </xf>
    <xf numFmtId="6" fontId="4" fillId="50" borderId="10" xfId="0" applyNumberFormat="1" applyFont="1" applyFill="1" applyBorder="1" applyAlignment="1">
      <alignment horizontal="center"/>
    </xf>
    <xf numFmtId="0" fontId="4" fillId="50" borderId="10" xfId="0" applyFont="1" applyFill="1" applyBorder="1" applyAlignment="1">
      <alignment horizontal="center" vertical="center" wrapText="1"/>
    </xf>
    <xf numFmtId="0" fontId="4" fillId="50" borderId="11" xfId="0" applyFont="1" applyFill="1" applyBorder="1" applyAlignment="1">
      <alignment horizontal="left" wrapText="1"/>
    </xf>
    <xf numFmtId="0" fontId="4" fillId="50" borderId="16" xfId="0" applyFont="1" applyFill="1" applyBorder="1" applyAlignment="1">
      <alignment horizontal="left" wrapText="1"/>
    </xf>
    <xf numFmtId="0" fontId="4" fillId="50" borderId="12" xfId="0" applyFont="1" applyFill="1" applyBorder="1" applyAlignment="1">
      <alignment horizontal="left" wrapText="1"/>
    </xf>
    <xf numFmtId="0" fontId="29" fillId="38" borderId="0" xfId="0" applyFont="1" applyFill="1" applyAlignment="1">
      <alignment wrapText="1"/>
    </xf>
    <xf numFmtId="0" fontId="4" fillId="50" borderId="11" xfId="0" applyFont="1" applyFill="1" applyBorder="1" applyAlignment="1">
      <alignment horizontal="center" wrapText="1"/>
    </xf>
    <xf numFmtId="0" fontId="4" fillId="50" borderId="16" xfId="0" applyFont="1" applyFill="1" applyBorder="1" applyAlignment="1">
      <alignment horizontal="center" wrapText="1"/>
    </xf>
    <xf numFmtId="0" fontId="4" fillId="50" borderId="12" xfId="0" applyFont="1" applyFill="1" applyBorder="1" applyAlignment="1">
      <alignment horizontal="center" wrapText="1"/>
    </xf>
    <xf numFmtId="0" fontId="4" fillId="50" borderId="11" xfId="0" applyFont="1" applyFill="1" applyBorder="1" applyAlignment="1">
      <alignment horizontal="center" vertical="center" wrapText="1"/>
    </xf>
    <xf numFmtId="0" fontId="4" fillId="50" borderId="16" xfId="0" applyFont="1" applyFill="1" applyBorder="1" applyAlignment="1">
      <alignment horizontal="center" vertical="center" wrapText="1"/>
    </xf>
    <xf numFmtId="0" fontId="4" fillId="50" borderId="12" xfId="0" applyFont="1" applyFill="1" applyBorder="1" applyAlignment="1">
      <alignment horizontal="center" vertical="center" wrapText="1"/>
    </xf>
    <xf numFmtId="0" fontId="4" fillId="50" borderId="20" xfId="0" applyFont="1" applyFill="1" applyBorder="1" applyAlignment="1">
      <alignment horizontal="center"/>
    </xf>
    <xf numFmtId="0" fontId="4" fillId="50" borderId="19" xfId="0" applyFont="1" applyFill="1" applyBorder="1" applyAlignment="1">
      <alignment horizontal="center"/>
    </xf>
    <xf numFmtId="0" fontId="4" fillId="50" borderId="21" xfId="0" applyFont="1" applyFill="1" applyBorder="1" applyAlignment="1">
      <alignment horizontal="center"/>
    </xf>
    <xf numFmtId="0" fontId="4" fillId="50" borderId="14" xfId="0" applyFont="1" applyFill="1" applyBorder="1" applyAlignment="1">
      <alignment horizontal="center"/>
    </xf>
    <xf numFmtId="0" fontId="4" fillId="50" borderId="0" xfId="0" applyFont="1" applyFill="1" applyAlignment="1">
      <alignment horizontal="center"/>
    </xf>
    <xf numFmtId="0" fontId="4" fillId="50" borderId="22" xfId="0" applyFont="1" applyFill="1" applyBorder="1" applyAlignment="1">
      <alignment horizontal="center"/>
    </xf>
    <xf numFmtId="0" fontId="4" fillId="50" borderId="23" xfId="0" applyFont="1" applyFill="1" applyBorder="1" applyAlignment="1">
      <alignment horizontal="center"/>
    </xf>
    <xf numFmtId="0" fontId="4" fillId="50" borderId="15" xfId="0" applyFont="1" applyFill="1" applyBorder="1" applyAlignment="1">
      <alignment horizontal="center"/>
    </xf>
    <xf numFmtId="0" fontId="4" fillId="50" borderId="24" xfId="0" applyFont="1" applyFill="1" applyBorder="1" applyAlignment="1">
      <alignment horizontal="center"/>
    </xf>
    <xf numFmtId="0" fontId="4" fillId="50" borderId="10" xfId="0" applyFont="1" applyFill="1" applyBorder="1" applyAlignment="1">
      <alignment horizontal="left" vertical="center" wrapText="1"/>
    </xf>
    <xf numFmtId="0" fontId="4" fillId="50" borderId="11" xfId="0" applyFont="1" applyFill="1" applyBorder="1" applyAlignment="1">
      <alignment horizontal="center"/>
    </xf>
    <xf numFmtId="14" fontId="4" fillId="50" borderId="11" xfId="0" applyNumberFormat="1" applyFont="1" applyFill="1" applyBorder="1" applyAlignment="1">
      <alignment horizontal="center"/>
    </xf>
    <xf numFmtId="0" fontId="4" fillId="50" borderId="11" xfId="0" applyFont="1" applyFill="1" applyBorder="1" applyAlignment="1">
      <alignment horizontal="left"/>
    </xf>
    <xf numFmtId="0" fontId="4" fillId="50" borderId="16" xfId="0" applyFont="1" applyFill="1" applyBorder="1" applyAlignment="1">
      <alignment horizontal="left"/>
    </xf>
    <xf numFmtId="0" fontId="4" fillId="50" borderId="12" xfId="0" applyFont="1" applyFill="1" applyBorder="1" applyAlignment="1">
      <alignment horizontal="left"/>
    </xf>
    <xf numFmtId="0" fontId="4" fillId="50" borderId="11" xfId="0" applyFont="1" applyFill="1" applyBorder="1" applyAlignment="1">
      <alignment horizontal="left" vertical="center" wrapText="1"/>
    </xf>
    <xf numFmtId="0" fontId="4" fillId="50" borderId="16" xfId="0" applyFont="1" applyFill="1" applyBorder="1" applyAlignment="1">
      <alignment horizontal="left" vertical="center" wrapText="1"/>
    </xf>
    <xf numFmtId="0" fontId="0" fillId="50" borderId="11" xfId="0" applyFont="1" applyFill="1" applyBorder="1" applyAlignment="1">
      <alignment horizontal="left" wrapText="1"/>
    </xf>
    <xf numFmtId="0" fontId="0" fillId="50" borderId="16" xfId="0" applyFont="1" applyFill="1" applyBorder="1" applyAlignment="1">
      <alignment horizontal="left" wrapText="1"/>
    </xf>
    <xf numFmtId="0" fontId="0" fillId="50" borderId="12" xfId="0" applyFont="1" applyFill="1" applyBorder="1" applyAlignment="1">
      <alignment horizontal="left" wrapText="1"/>
    </xf>
    <xf numFmtId="6" fontId="4" fillId="50" borderId="11" xfId="0" applyNumberFormat="1" applyFont="1" applyFill="1" applyBorder="1" applyAlignment="1">
      <alignment horizontal="center" vertical="center"/>
    </xf>
    <xf numFmtId="0" fontId="4" fillId="50" borderId="16" xfId="0" applyFont="1" applyFill="1" applyBorder="1" applyAlignment="1">
      <alignment horizontal="center" vertical="center"/>
    </xf>
    <xf numFmtId="0" fontId="4" fillId="50" borderId="12" xfId="0" applyFont="1" applyFill="1" applyBorder="1" applyAlignment="1">
      <alignment horizontal="center" vertical="center"/>
    </xf>
    <xf numFmtId="0" fontId="0" fillId="50" borderId="10" xfId="0" applyFont="1" applyFill="1" applyBorder="1" applyAlignment="1">
      <alignment horizontal="left" wrapText="1"/>
    </xf>
    <xf numFmtId="14" fontId="0" fillId="50" borderId="10" xfId="0" applyNumberFormat="1" applyFont="1" applyFill="1" applyBorder="1" applyAlignment="1">
      <alignment horizontal="center"/>
    </xf>
    <xf numFmtId="0" fontId="0" fillId="50" borderId="10" xfId="0" applyFont="1" applyFill="1" applyBorder="1" applyAlignment="1">
      <alignment horizontal="center"/>
    </xf>
    <xf numFmtId="0" fontId="29" fillId="0" borderId="0" xfId="0" applyFont="1" applyAlignment="1">
      <alignment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shrinkToFit="1"/>
    </xf>
    <xf numFmtId="0" fontId="25" fillId="0" borderId="0" xfId="0" applyFont="1" applyAlignment="1">
      <alignment horizontal="center" vertical="center" wrapText="1"/>
    </xf>
    <xf numFmtId="2" fontId="27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" fillId="43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51" borderId="10" xfId="0" applyFont="1" applyFill="1" applyBorder="1" applyAlignment="1">
      <alignment horizontal="center" vertical="center" wrapText="1"/>
    </xf>
    <xf numFmtId="0" fontId="4" fillId="46" borderId="23" xfId="0" applyFont="1" applyFill="1" applyBorder="1" applyAlignment="1">
      <alignment horizontal="center"/>
    </xf>
    <xf numFmtId="0" fontId="4" fillId="46" borderId="15" xfId="0" applyFont="1" applyFill="1" applyBorder="1" applyAlignment="1">
      <alignment horizontal="center"/>
    </xf>
    <xf numFmtId="0" fontId="29" fillId="44" borderId="10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30" fillId="0" borderId="0" xfId="0" applyFont="1" applyAlignment="1">
      <alignment horizontal="center" shrinkToFit="1"/>
    </xf>
    <xf numFmtId="0" fontId="6" fillId="49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9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2701138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view="pageLayout" workbookViewId="0" topLeftCell="A1">
      <selection activeCell="F7" sqref="F7"/>
    </sheetView>
  </sheetViews>
  <sheetFormatPr defaultColWidth="9.140625" defaultRowHeight="12.75"/>
  <cols>
    <col min="2" max="2" width="38.00390625" style="0" customWidth="1"/>
  </cols>
  <sheetData>
    <row r="1" spans="1:10" s="3" customFormat="1" ht="15.75">
      <c r="A1" s="378" t="s">
        <v>413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 s="3" customFormat="1" ht="21.75" customHeight="1">
      <c r="A2" s="362" t="s">
        <v>296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s="3" customFormat="1" ht="12.75" customHeight="1">
      <c r="A3" s="380" t="s">
        <v>297</v>
      </c>
      <c r="B3" s="140" t="s">
        <v>298</v>
      </c>
      <c r="C3" s="373" t="s">
        <v>412</v>
      </c>
      <c r="D3" s="374"/>
      <c r="E3" s="374"/>
      <c r="F3" s="377"/>
      <c r="G3" s="373" t="s">
        <v>520</v>
      </c>
      <c r="H3" s="374"/>
      <c r="I3" s="374"/>
      <c r="J3" s="377"/>
    </row>
    <row r="4" spans="1:10" s="118" customFormat="1" ht="51.75" customHeight="1">
      <c r="A4" s="380"/>
      <c r="B4" s="381" t="s">
        <v>299</v>
      </c>
      <c r="C4" s="141" t="s">
        <v>300</v>
      </c>
      <c r="D4" s="141" t="s">
        <v>301</v>
      </c>
      <c r="E4" s="141" t="s">
        <v>302</v>
      </c>
      <c r="F4" s="142" t="s">
        <v>303</v>
      </c>
      <c r="G4" s="141" t="s">
        <v>300</v>
      </c>
      <c r="H4" s="141" t="s">
        <v>301</v>
      </c>
      <c r="I4" s="141" t="s">
        <v>302</v>
      </c>
      <c r="J4" s="142" t="s">
        <v>303</v>
      </c>
    </row>
    <row r="5" spans="1:10" ht="12.75">
      <c r="A5" s="380"/>
      <c r="B5" s="382"/>
      <c r="C5" s="143" t="s">
        <v>304</v>
      </c>
      <c r="D5" s="143" t="s">
        <v>304</v>
      </c>
      <c r="E5" s="143" t="s">
        <v>305</v>
      </c>
      <c r="F5" s="140" t="s">
        <v>305</v>
      </c>
      <c r="G5" s="143" t="s">
        <v>304</v>
      </c>
      <c r="H5" s="143" t="s">
        <v>304</v>
      </c>
      <c r="I5" s="143" t="s">
        <v>305</v>
      </c>
      <c r="J5" s="140" t="s">
        <v>305</v>
      </c>
    </row>
    <row r="6" spans="1:10" ht="12.75">
      <c r="A6" s="143" t="s">
        <v>284</v>
      </c>
      <c r="B6" s="144" t="s">
        <v>102</v>
      </c>
      <c r="C6" s="145">
        <v>4</v>
      </c>
      <c r="D6" s="145">
        <v>2</v>
      </c>
      <c r="E6" s="145">
        <v>0</v>
      </c>
      <c r="F6" s="28">
        <f>SUM(C6:E6)</f>
        <v>6</v>
      </c>
      <c r="G6" s="145">
        <v>4</v>
      </c>
      <c r="H6" s="145">
        <v>1</v>
      </c>
      <c r="I6" s="145">
        <v>0</v>
      </c>
      <c r="J6" s="28">
        <f>SUM(G6:I6)</f>
        <v>5</v>
      </c>
    </row>
    <row r="7" spans="1:10" ht="20.25" customHeight="1">
      <c r="A7" s="143" t="s">
        <v>286</v>
      </c>
      <c r="B7" s="144" t="s">
        <v>110</v>
      </c>
      <c r="C7" s="145">
        <v>29</v>
      </c>
      <c r="D7" s="145">
        <v>0</v>
      </c>
      <c r="E7" s="145"/>
      <c r="F7" s="28">
        <f>SUM(C7:E7)</f>
        <v>29</v>
      </c>
      <c r="G7" s="145">
        <v>29</v>
      </c>
      <c r="H7" s="145">
        <v>0</v>
      </c>
      <c r="I7" s="145"/>
      <c r="J7" s="28">
        <f>SUM(G7:I7)</f>
        <v>29</v>
      </c>
    </row>
    <row r="8" spans="1:10" ht="20.25" customHeight="1">
      <c r="A8" s="146" t="s">
        <v>288</v>
      </c>
      <c r="B8" s="144" t="s">
        <v>306</v>
      </c>
      <c r="C8" s="145">
        <v>65</v>
      </c>
      <c r="D8" s="145"/>
      <c r="E8" s="145"/>
      <c r="F8" s="28">
        <f>SUM(C8:E8)</f>
        <v>65</v>
      </c>
      <c r="G8" s="145">
        <v>63</v>
      </c>
      <c r="H8" s="145"/>
      <c r="I8" s="145"/>
      <c r="J8" s="28">
        <f>SUM(G8:I8)</f>
        <v>63</v>
      </c>
    </row>
    <row r="9" spans="1:10" ht="18.75" customHeight="1">
      <c r="A9" s="143" t="s">
        <v>307</v>
      </c>
      <c r="B9" s="144" t="s">
        <v>308</v>
      </c>
      <c r="C9" s="145">
        <v>3</v>
      </c>
      <c r="D9" s="147">
        <v>0</v>
      </c>
      <c r="E9" s="147">
        <v>0</v>
      </c>
      <c r="F9" s="28">
        <f>SUM(C9:E9)</f>
        <v>3</v>
      </c>
      <c r="G9" s="145">
        <v>3</v>
      </c>
      <c r="H9" s="147">
        <v>0</v>
      </c>
      <c r="I9" s="147">
        <v>0</v>
      </c>
      <c r="J9" s="28">
        <f>SUM(G9:I9)</f>
        <v>3</v>
      </c>
    </row>
    <row r="10" spans="1:10" s="3" customFormat="1" ht="22.5" customHeight="1">
      <c r="A10" s="379" t="s">
        <v>265</v>
      </c>
      <c r="B10" s="379"/>
      <c r="C10" s="28">
        <f>SUM(C6:C9)</f>
        <v>101</v>
      </c>
      <c r="D10" s="28">
        <f>SUM(D6:D9)</f>
        <v>2</v>
      </c>
      <c r="E10" s="28">
        <f>SUM(E6:E9)</f>
        <v>0</v>
      </c>
      <c r="F10" s="28">
        <f>SUM(C10:E10)</f>
        <v>103</v>
      </c>
      <c r="G10" s="28">
        <f>SUM(G6:G9)</f>
        <v>99</v>
      </c>
      <c r="H10" s="28">
        <f>SUM(H6:H9)</f>
        <v>1</v>
      </c>
      <c r="I10" s="28">
        <f>SUM(I6:I9)</f>
        <v>0</v>
      </c>
      <c r="J10" s="28">
        <f>SUM(G10:I10)</f>
        <v>100</v>
      </c>
    </row>
  </sheetData>
  <sheetProtection/>
  <mergeCells count="7">
    <mergeCell ref="A10:B10"/>
    <mergeCell ref="G3:J3"/>
    <mergeCell ref="A1:J1"/>
    <mergeCell ref="A2:J2"/>
    <mergeCell ref="A3:A5"/>
    <mergeCell ref="C3:F3"/>
    <mergeCell ref="B4:B5"/>
  </mergeCells>
  <printOptions/>
  <pageMargins left="0.7" right="0.7" top="0.75" bottom="0.75" header="0.3" footer="0.3"/>
  <pageSetup horizontalDpi="600" verticalDpi="600" orientation="landscape" paperSize="9" r:id="rId1"/>
  <headerFooter>
    <oddHeader>&amp;L8. melléklet a 10/2021. (V.27.) Önk. rendelethez, fő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1"/>
  <sheetViews>
    <sheetView view="pageLayout" workbookViewId="0" topLeftCell="A1">
      <selection activeCell="D33" sqref="D33:G33"/>
    </sheetView>
  </sheetViews>
  <sheetFormatPr defaultColWidth="9.140625" defaultRowHeight="12.75"/>
  <cols>
    <col min="3" max="3" width="3.57421875" style="0" customWidth="1"/>
    <col min="4" max="4" width="13.7109375" style="0" customWidth="1"/>
    <col min="5" max="5" width="12.421875" style="0" customWidth="1"/>
    <col min="6" max="6" width="12.140625" style="0" customWidth="1"/>
    <col min="7" max="7" width="41.57421875" style="0" customWidth="1"/>
    <col min="8" max="8" width="11.421875" style="0" bestFit="1" customWidth="1"/>
    <col min="11" max="11" width="18.28125" style="0" customWidth="1"/>
  </cols>
  <sheetData>
    <row r="1" spans="1:11" ht="15.75" customHeight="1">
      <c r="A1" s="369" t="s">
        <v>377</v>
      </c>
      <c r="B1" s="369"/>
      <c r="C1" s="369"/>
      <c r="D1" s="369"/>
      <c r="E1" s="369"/>
      <c r="F1" s="369"/>
      <c r="G1" s="369"/>
      <c r="H1" s="25"/>
      <c r="I1" s="25"/>
      <c r="J1" s="25"/>
      <c r="K1" s="25"/>
    </row>
    <row r="2" spans="1:11" ht="12.75" customHeight="1">
      <c r="A2" s="385" t="s">
        <v>378</v>
      </c>
      <c r="B2" s="369"/>
      <c r="C2" s="369"/>
      <c r="D2" s="369"/>
      <c r="E2" s="369"/>
      <c r="F2" s="369"/>
      <c r="G2" s="369"/>
      <c r="H2" s="25"/>
      <c r="I2" s="25"/>
      <c r="J2" s="25"/>
      <c r="K2" s="25"/>
    </row>
    <row r="3" spans="1:11" ht="3.75" customHeight="1">
      <c r="A3" s="369"/>
      <c r="B3" s="369"/>
      <c r="C3" s="369"/>
      <c r="D3" s="369"/>
      <c r="E3" s="369"/>
      <c r="F3" s="369"/>
      <c r="G3" s="369"/>
      <c r="H3" s="25"/>
      <c r="I3" s="25"/>
      <c r="J3" s="25"/>
      <c r="K3" s="25"/>
    </row>
    <row r="4" spans="1:11" ht="12.75" hidden="1">
      <c r="A4" s="369"/>
      <c r="B4" s="369"/>
      <c r="C4" s="369"/>
      <c r="D4" s="369"/>
      <c r="E4" s="369"/>
      <c r="F4" s="369"/>
      <c r="G4" s="369"/>
      <c r="H4" s="25"/>
      <c r="I4" s="25"/>
      <c r="J4" s="25"/>
      <c r="K4" s="25"/>
    </row>
    <row r="5" spans="1:11" ht="12.75" hidden="1">
      <c r="A5" s="369"/>
      <c r="B5" s="369"/>
      <c r="C5" s="369"/>
      <c r="D5" s="369"/>
      <c r="E5" s="369"/>
      <c r="F5" s="369"/>
      <c r="G5" s="369"/>
      <c r="H5" s="25"/>
      <c r="I5" s="25"/>
      <c r="J5" s="25"/>
      <c r="K5" s="25"/>
    </row>
    <row r="6" spans="1:11" ht="12.75" hidden="1">
      <c r="A6" s="369"/>
      <c r="B6" s="369"/>
      <c r="C6" s="369"/>
      <c r="D6" s="369"/>
      <c r="E6" s="369"/>
      <c r="F6" s="369"/>
      <c r="G6" s="369"/>
      <c r="H6" s="25"/>
      <c r="I6" s="25"/>
      <c r="J6" s="25"/>
      <c r="K6" s="25"/>
    </row>
    <row r="7" spans="1:11" ht="12.75" hidden="1">
      <c r="A7" s="386"/>
      <c r="B7" s="386"/>
      <c r="C7" s="386"/>
      <c r="D7" s="386"/>
      <c r="E7" s="386"/>
      <c r="F7" s="386"/>
      <c r="G7" s="386"/>
      <c r="H7" s="25"/>
      <c r="I7" s="25"/>
      <c r="J7" s="25"/>
      <c r="K7" s="25"/>
    </row>
    <row r="8" spans="1:11" ht="12.75" customHeight="1">
      <c r="A8" s="383" t="s">
        <v>379</v>
      </c>
      <c r="B8" s="383"/>
      <c r="C8" s="383"/>
      <c r="D8" s="387" t="s">
        <v>380</v>
      </c>
      <c r="E8" s="388"/>
      <c r="F8" s="388"/>
      <c r="G8" s="389"/>
      <c r="H8" s="25"/>
      <c r="I8" s="25"/>
      <c r="J8" s="25"/>
      <c r="K8" s="25"/>
    </row>
    <row r="9" spans="1:11" ht="12.75" customHeight="1">
      <c r="A9" s="383" t="s">
        <v>381</v>
      </c>
      <c r="B9" s="383"/>
      <c r="C9" s="383"/>
      <c r="D9" s="390" t="s">
        <v>382</v>
      </c>
      <c r="E9" s="390"/>
      <c r="F9" s="390"/>
      <c r="G9" s="390"/>
      <c r="H9" s="25"/>
      <c r="I9" s="25"/>
      <c r="J9" s="25"/>
      <c r="K9" s="25"/>
    </row>
    <row r="10" spans="1:11" ht="12.75" customHeight="1">
      <c r="A10" s="384" t="s">
        <v>383</v>
      </c>
      <c r="B10" s="384"/>
      <c r="C10" s="384"/>
      <c r="D10" s="391" t="s">
        <v>384</v>
      </c>
      <c r="E10" s="392"/>
      <c r="F10" s="392"/>
      <c r="G10" s="393"/>
      <c r="H10" s="25"/>
      <c r="I10" s="25"/>
      <c r="J10" s="25"/>
      <c r="K10" s="25"/>
    </row>
    <row r="11" spans="1:11" ht="12.75" customHeight="1">
      <c r="A11" s="394" t="s">
        <v>385</v>
      </c>
      <c r="B11" s="395"/>
      <c r="C11" s="396"/>
      <c r="D11" s="397" t="s">
        <v>386</v>
      </c>
      <c r="E11" s="398"/>
      <c r="F11" s="398"/>
      <c r="G11" s="399"/>
      <c r="H11" s="25"/>
      <c r="I11" s="25"/>
      <c r="J11" s="25"/>
      <c r="K11" s="25"/>
    </row>
    <row r="12" spans="1:11" ht="12.75">
      <c r="A12" s="394" t="s">
        <v>387</v>
      </c>
      <c r="B12" s="395"/>
      <c r="C12" s="396"/>
      <c r="D12" s="397" t="s">
        <v>464</v>
      </c>
      <c r="E12" s="398"/>
      <c r="F12" s="398"/>
      <c r="G12" s="399"/>
      <c r="H12" s="25"/>
      <c r="I12" s="25"/>
      <c r="J12" s="25"/>
      <c r="K12" s="25"/>
    </row>
    <row r="13" spans="1:11" ht="12.75">
      <c r="A13" s="383" t="s">
        <v>739</v>
      </c>
      <c r="B13" s="384"/>
      <c r="C13" s="384"/>
      <c r="D13" s="384"/>
      <c r="E13" s="384"/>
      <c r="F13" s="384"/>
      <c r="G13" s="384"/>
      <c r="H13" s="25"/>
      <c r="I13" s="25"/>
      <c r="J13" s="25"/>
      <c r="K13" s="25"/>
    </row>
    <row r="14" spans="1:11" ht="1.5" customHeight="1">
      <c r="A14" s="416"/>
      <c r="B14" s="417"/>
      <c r="C14" s="417"/>
      <c r="D14" s="417"/>
      <c r="E14" s="417"/>
      <c r="F14" s="417"/>
      <c r="G14" s="418"/>
      <c r="H14" s="25"/>
      <c r="I14" s="25"/>
      <c r="J14" s="25"/>
      <c r="K14" s="25"/>
    </row>
    <row r="15" spans="1:11" ht="12.75" hidden="1">
      <c r="A15" s="419"/>
      <c r="B15" s="420"/>
      <c r="C15" s="420"/>
      <c r="D15" s="420"/>
      <c r="E15" s="420"/>
      <c r="F15" s="420"/>
      <c r="G15" s="421"/>
      <c r="H15" s="25"/>
      <c r="I15" s="25"/>
      <c r="J15" s="25"/>
      <c r="K15" s="25"/>
    </row>
    <row r="16" spans="1:11" ht="27" customHeight="1" hidden="1">
      <c r="A16" s="419"/>
      <c r="B16" s="420"/>
      <c r="C16" s="420"/>
      <c r="D16" s="420"/>
      <c r="E16" s="420"/>
      <c r="F16" s="420"/>
      <c r="G16" s="421"/>
      <c r="H16" s="25"/>
      <c r="I16" s="25"/>
      <c r="J16" s="25"/>
      <c r="K16" s="25"/>
    </row>
    <row r="17" spans="1:11" ht="27" customHeight="1" hidden="1">
      <c r="A17" s="419"/>
      <c r="B17" s="420"/>
      <c r="C17" s="420"/>
      <c r="D17" s="420"/>
      <c r="E17" s="420"/>
      <c r="F17" s="420"/>
      <c r="G17" s="421"/>
      <c r="H17" s="25"/>
      <c r="I17" s="25"/>
      <c r="J17" s="25"/>
      <c r="K17" s="25"/>
    </row>
    <row r="18" spans="1:11" ht="25.5" customHeight="1" hidden="1">
      <c r="A18" s="419"/>
      <c r="B18" s="420"/>
      <c r="C18" s="420"/>
      <c r="D18" s="420"/>
      <c r="E18" s="420"/>
      <c r="F18" s="420"/>
      <c r="G18" s="421"/>
      <c r="H18" s="25"/>
      <c r="I18" s="25"/>
      <c r="J18" s="25"/>
      <c r="K18" s="25"/>
    </row>
    <row r="19" spans="1:11" ht="12.75" hidden="1">
      <c r="A19" s="419"/>
      <c r="B19" s="420"/>
      <c r="C19" s="420"/>
      <c r="D19" s="420"/>
      <c r="E19" s="420"/>
      <c r="F19" s="420"/>
      <c r="G19" s="421"/>
      <c r="H19" s="25"/>
      <c r="I19" s="25"/>
      <c r="J19" s="25"/>
      <c r="K19" s="25"/>
    </row>
    <row r="20" spans="1:11" ht="12.75" hidden="1">
      <c r="A20" s="419"/>
      <c r="B20" s="420"/>
      <c r="C20" s="420"/>
      <c r="D20" s="420"/>
      <c r="E20" s="420"/>
      <c r="F20" s="420"/>
      <c r="G20" s="421"/>
      <c r="H20" s="25"/>
      <c r="I20" s="25"/>
      <c r="J20" s="25"/>
      <c r="K20" s="25"/>
    </row>
    <row r="21" spans="1:11" ht="12.75" hidden="1">
      <c r="A21" s="419"/>
      <c r="B21" s="420"/>
      <c r="C21" s="420"/>
      <c r="D21" s="420"/>
      <c r="E21" s="420"/>
      <c r="F21" s="420"/>
      <c r="G21" s="421"/>
      <c r="H21" s="25"/>
      <c r="I21" s="25"/>
      <c r="J21" s="25"/>
      <c r="K21" s="25"/>
    </row>
    <row r="22" spans="1:11" ht="12.75" hidden="1">
      <c r="A22" s="419"/>
      <c r="B22" s="420"/>
      <c r="C22" s="420"/>
      <c r="D22" s="420"/>
      <c r="E22" s="420"/>
      <c r="F22" s="420"/>
      <c r="G22" s="421"/>
      <c r="H22" s="25"/>
      <c r="I22" s="25"/>
      <c r="J22" s="25"/>
      <c r="K22" s="25"/>
    </row>
    <row r="23" spans="1:11" ht="12.75" hidden="1">
      <c r="A23" s="419"/>
      <c r="B23" s="420"/>
      <c r="C23" s="420"/>
      <c r="D23" s="420"/>
      <c r="E23" s="420"/>
      <c r="F23" s="420"/>
      <c r="G23" s="421"/>
      <c r="H23" s="25"/>
      <c r="I23" s="25"/>
      <c r="J23" s="25"/>
      <c r="K23" s="25"/>
    </row>
    <row r="24" spans="1:11" ht="12.75" hidden="1">
      <c r="A24" s="419"/>
      <c r="B24" s="420"/>
      <c r="C24" s="420"/>
      <c r="D24" s="420"/>
      <c r="E24" s="420"/>
      <c r="F24" s="420"/>
      <c r="G24" s="421"/>
      <c r="H24" s="25"/>
      <c r="I24" s="25"/>
      <c r="J24" s="25"/>
      <c r="K24" s="25"/>
    </row>
    <row r="25" spans="1:11" ht="12.75" hidden="1">
      <c r="A25" s="419"/>
      <c r="B25" s="420"/>
      <c r="C25" s="420"/>
      <c r="D25" s="420"/>
      <c r="E25" s="420"/>
      <c r="F25" s="420"/>
      <c r="G25" s="421"/>
      <c r="H25" s="25"/>
      <c r="I25" s="25"/>
      <c r="J25" s="25"/>
      <c r="K25" s="25"/>
    </row>
    <row r="26" spans="1:11" ht="12.75" hidden="1">
      <c r="A26" s="419"/>
      <c r="B26" s="420"/>
      <c r="C26" s="420"/>
      <c r="D26" s="420"/>
      <c r="E26" s="420"/>
      <c r="F26" s="420"/>
      <c r="G26" s="421"/>
      <c r="H26" s="25"/>
      <c r="I26" s="25"/>
      <c r="J26" s="25"/>
      <c r="K26" s="25"/>
    </row>
    <row r="27" spans="1:11" ht="12.75" hidden="1">
      <c r="A27" s="419"/>
      <c r="B27" s="420"/>
      <c r="C27" s="420"/>
      <c r="D27" s="420"/>
      <c r="E27" s="420"/>
      <c r="F27" s="420"/>
      <c r="G27" s="421"/>
      <c r="H27" s="25"/>
      <c r="I27" s="25"/>
      <c r="J27" s="25"/>
      <c r="K27" s="25"/>
    </row>
    <row r="28" spans="1:11" ht="12.75" hidden="1">
      <c r="A28" s="419"/>
      <c r="B28" s="420"/>
      <c r="C28" s="420"/>
      <c r="D28" s="420"/>
      <c r="E28" s="420"/>
      <c r="F28" s="420"/>
      <c r="G28" s="421"/>
      <c r="H28" s="25"/>
      <c r="I28" s="25"/>
      <c r="J28" s="25"/>
      <c r="K28" s="25"/>
    </row>
    <row r="29" spans="1:11" ht="12.75" hidden="1">
      <c r="A29" s="422"/>
      <c r="B29" s="423"/>
      <c r="C29" s="423"/>
      <c r="D29" s="423"/>
      <c r="E29" s="423"/>
      <c r="F29" s="423"/>
      <c r="G29" s="424"/>
      <c r="H29" s="182"/>
      <c r="I29" s="25"/>
      <c r="J29" s="25"/>
      <c r="K29" s="25"/>
    </row>
    <row r="30" spans="1:11" ht="12" customHeight="1" hidden="1">
      <c r="A30" s="346"/>
      <c r="B30" s="347"/>
      <c r="C30" s="347"/>
      <c r="D30" s="347"/>
      <c r="E30" s="347"/>
      <c r="F30" s="347"/>
      <c r="G30" s="347"/>
      <c r="H30" s="25"/>
      <c r="I30" s="25"/>
      <c r="J30" s="25"/>
      <c r="K30" s="25"/>
    </row>
    <row r="31" spans="1:11" ht="21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.75">
      <c r="A32" s="383" t="s">
        <v>379</v>
      </c>
      <c r="B32" s="383"/>
      <c r="C32" s="383"/>
      <c r="D32" s="410" t="s">
        <v>388</v>
      </c>
      <c r="E32" s="411"/>
      <c r="F32" s="411"/>
      <c r="G32" s="412"/>
      <c r="H32" s="25"/>
      <c r="I32" s="25"/>
      <c r="J32" s="25"/>
      <c r="K32" s="25"/>
    </row>
    <row r="33" spans="1:11" ht="12.75">
      <c r="A33" s="383" t="s">
        <v>381</v>
      </c>
      <c r="B33" s="383"/>
      <c r="C33" s="383"/>
      <c r="D33" s="390" t="s">
        <v>389</v>
      </c>
      <c r="E33" s="390"/>
      <c r="F33" s="390"/>
      <c r="G33" s="390"/>
      <c r="H33" s="25"/>
      <c r="I33" s="25"/>
      <c r="J33" s="25"/>
      <c r="K33" s="25"/>
    </row>
    <row r="34" spans="1:11" ht="12.75">
      <c r="A34" s="384" t="s">
        <v>383</v>
      </c>
      <c r="B34" s="384"/>
      <c r="C34" s="384"/>
      <c r="D34" s="401" t="s">
        <v>740</v>
      </c>
      <c r="E34" s="402"/>
      <c r="F34" s="402"/>
      <c r="G34" s="403"/>
      <c r="H34" s="25"/>
      <c r="I34" s="25"/>
      <c r="J34" s="25"/>
      <c r="K34" s="25"/>
    </row>
    <row r="35" spans="1:11" ht="12.75">
      <c r="A35" s="394" t="s">
        <v>390</v>
      </c>
      <c r="B35" s="395"/>
      <c r="C35" s="396"/>
      <c r="D35" s="401" t="s">
        <v>741</v>
      </c>
      <c r="E35" s="402"/>
      <c r="F35" s="402"/>
      <c r="G35" s="403"/>
      <c r="H35" s="25"/>
      <c r="I35" s="25"/>
      <c r="J35" s="25"/>
      <c r="K35" s="25"/>
    </row>
    <row r="36" spans="1:11" ht="12.75">
      <c r="A36" s="394" t="s">
        <v>385</v>
      </c>
      <c r="B36" s="395"/>
      <c r="C36" s="396"/>
      <c r="D36" s="397" t="s">
        <v>391</v>
      </c>
      <c r="E36" s="398"/>
      <c r="F36" s="398"/>
      <c r="G36" s="399"/>
      <c r="H36" s="25"/>
      <c r="I36" s="25"/>
      <c r="J36" s="25"/>
      <c r="K36" s="25"/>
    </row>
    <row r="37" spans="1:11" ht="12.75">
      <c r="A37" s="394" t="s">
        <v>387</v>
      </c>
      <c r="B37" s="395"/>
      <c r="C37" s="396"/>
      <c r="D37" s="397" t="s">
        <v>742</v>
      </c>
      <c r="E37" s="398"/>
      <c r="F37" s="398"/>
      <c r="G37" s="399"/>
      <c r="H37" s="25"/>
      <c r="I37" s="25"/>
      <c r="J37" s="25"/>
      <c r="K37" s="25"/>
    </row>
    <row r="38" spans="1:11" ht="30" customHeight="1">
      <c r="A38" s="425" t="s">
        <v>743</v>
      </c>
      <c r="B38" s="425"/>
      <c r="C38" s="425"/>
      <c r="D38" s="425"/>
      <c r="E38" s="425"/>
      <c r="F38" s="425"/>
      <c r="G38" s="425"/>
      <c r="H38" s="25"/>
      <c r="I38" s="25"/>
      <c r="J38" s="25"/>
      <c r="K38" s="25"/>
    </row>
    <row r="39" spans="1:11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.75" customHeight="1">
      <c r="A41" s="383" t="s">
        <v>379</v>
      </c>
      <c r="B41" s="383"/>
      <c r="C41" s="383"/>
      <c r="D41" s="387" t="s">
        <v>392</v>
      </c>
      <c r="E41" s="388"/>
      <c r="F41" s="388"/>
      <c r="G41" s="389"/>
      <c r="H41" s="25"/>
      <c r="I41" s="25"/>
      <c r="J41" s="25"/>
      <c r="K41" s="25"/>
    </row>
    <row r="42" spans="1:11" ht="12.75">
      <c r="A42" s="383" t="s">
        <v>381</v>
      </c>
      <c r="B42" s="383"/>
      <c r="C42" s="383"/>
      <c r="D42" s="390" t="s">
        <v>393</v>
      </c>
      <c r="E42" s="390"/>
      <c r="F42" s="390"/>
      <c r="G42" s="390"/>
      <c r="H42" s="25"/>
      <c r="I42" s="25"/>
      <c r="J42" s="25"/>
      <c r="K42" s="25"/>
    </row>
    <row r="43" spans="1:11" ht="12.75">
      <c r="A43" s="384" t="s">
        <v>383</v>
      </c>
      <c r="B43" s="384"/>
      <c r="C43" s="384"/>
      <c r="D43" s="426" t="s">
        <v>744</v>
      </c>
      <c r="E43" s="402"/>
      <c r="F43" s="402"/>
      <c r="G43" s="403"/>
      <c r="H43" s="25"/>
      <c r="I43" s="25"/>
      <c r="J43" s="25"/>
      <c r="K43" s="25"/>
    </row>
    <row r="44" spans="1:11" ht="12.75">
      <c r="A44" s="394" t="s">
        <v>390</v>
      </c>
      <c r="B44" s="395"/>
      <c r="C44" s="396"/>
      <c r="D44" s="427" t="s">
        <v>745</v>
      </c>
      <c r="E44" s="402"/>
      <c r="F44" s="402"/>
      <c r="G44" s="403"/>
      <c r="H44" s="25"/>
      <c r="I44" s="25"/>
      <c r="J44" s="25"/>
      <c r="K44" s="25"/>
    </row>
    <row r="45" spans="1:11" ht="12.75">
      <c r="A45" s="394" t="s">
        <v>385</v>
      </c>
      <c r="B45" s="395"/>
      <c r="C45" s="396"/>
      <c r="D45" s="397" t="s">
        <v>394</v>
      </c>
      <c r="E45" s="398"/>
      <c r="F45" s="398"/>
      <c r="G45" s="399"/>
      <c r="H45" s="25"/>
      <c r="I45" s="25"/>
      <c r="J45" s="25"/>
      <c r="K45" s="25"/>
    </row>
    <row r="46" spans="1:11" ht="15.75" customHeight="1">
      <c r="A46" s="394" t="s">
        <v>387</v>
      </c>
      <c r="B46" s="395"/>
      <c r="C46" s="396"/>
      <c r="D46" s="397" t="s">
        <v>395</v>
      </c>
      <c r="E46" s="398"/>
      <c r="F46" s="398"/>
      <c r="G46" s="399"/>
      <c r="H46" s="25"/>
      <c r="I46" s="25"/>
      <c r="J46" s="25"/>
      <c r="K46" s="25"/>
    </row>
    <row r="47" spans="1:11" ht="28.5" customHeight="1">
      <c r="A47" s="428" t="s">
        <v>746</v>
      </c>
      <c r="B47" s="429"/>
      <c r="C47" s="429"/>
      <c r="D47" s="429"/>
      <c r="E47" s="429"/>
      <c r="F47" s="429"/>
      <c r="G47" s="430"/>
      <c r="H47" s="25"/>
      <c r="I47" s="25"/>
      <c r="J47" s="25"/>
      <c r="K47" s="25"/>
    </row>
    <row r="48" spans="1:11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.75">
      <c r="A50" s="383" t="s">
        <v>379</v>
      </c>
      <c r="B50" s="383"/>
      <c r="C50" s="383"/>
      <c r="D50" s="410" t="s">
        <v>396</v>
      </c>
      <c r="E50" s="411"/>
      <c r="F50" s="411"/>
      <c r="G50" s="412"/>
      <c r="H50" s="25"/>
      <c r="I50" s="25"/>
      <c r="J50" s="25"/>
      <c r="K50" s="25"/>
    </row>
    <row r="51" spans="1:11" ht="12.75">
      <c r="A51" s="383" t="s">
        <v>381</v>
      </c>
      <c r="B51" s="383"/>
      <c r="C51" s="383"/>
      <c r="D51" s="390" t="s">
        <v>397</v>
      </c>
      <c r="E51" s="390"/>
      <c r="F51" s="390"/>
      <c r="G51" s="390"/>
      <c r="H51" s="25"/>
      <c r="I51" s="25"/>
      <c r="J51" s="25"/>
      <c r="K51" s="25"/>
    </row>
    <row r="52" spans="1:11" ht="12.75">
      <c r="A52" s="384" t="s">
        <v>383</v>
      </c>
      <c r="B52" s="384"/>
      <c r="C52" s="384"/>
      <c r="D52" s="426" t="s">
        <v>747</v>
      </c>
      <c r="E52" s="402"/>
      <c r="F52" s="402"/>
      <c r="G52" s="403"/>
      <c r="H52" s="25"/>
      <c r="I52" s="25"/>
      <c r="J52" s="25"/>
      <c r="K52" s="25"/>
    </row>
    <row r="53" spans="1:11" ht="12.75">
      <c r="A53" s="384" t="s">
        <v>390</v>
      </c>
      <c r="B53" s="384"/>
      <c r="C53" s="384"/>
      <c r="D53" s="426" t="s">
        <v>748</v>
      </c>
      <c r="E53" s="402"/>
      <c r="F53" s="402"/>
      <c r="G53" s="403"/>
      <c r="H53" s="25"/>
      <c r="I53" s="25"/>
      <c r="J53" s="25"/>
      <c r="K53" s="25"/>
    </row>
    <row r="54" spans="1:11" ht="12.75">
      <c r="A54" s="394" t="s">
        <v>385</v>
      </c>
      <c r="B54" s="395"/>
      <c r="C54" s="396"/>
      <c r="D54" s="397" t="s">
        <v>398</v>
      </c>
      <c r="E54" s="398"/>
      <c r="F54" s="398"/>
      <c r="G54" s="399"/>
      <c r="H54" s="25"/>
      <c r="I54" s="25"/>
      <c r="J54" s="25"/>
      <c r="K54" s="25"/>
    </row>
    <row r="55" spans="1:11" ht="12.75">
      <c r="A55" s="394" t="s">
        <v>387</v>
      </c>
      <c r="B55" s="395"/>
      <c r="C55" s="396"/>
      <c r="D55" s="397" t="s">
        <v>399</v>
      </c>
      <c r="E55" s="398"/>
      <c r="F55" s="398"/>
      <c r="G55" s="399"/>
      <c r="H55" s="25"/>
      <c r="I55" s="25"/>
      <c r="J55" s="25"/>
      <c r="K55" s="25"/>
    </row>
    <row r="56" spans="1:11" ht="43.5" customHeight="1">
      <c r="A56" s="431" t="s">
        <v>749</v>
      </c>
      <c r="B56" s="432"/>
      <c r="C56" s="432"/>
      <c r="D56" s="432"/>
      <c r="E56" s="432"/>
      <c r="F56" s="432"/>
      <c r="G56" s="432"/>
      <c r="H56" s="156"/>
      <c r="I56" s="156"/>
      <c r="J56" s="156"/>
      <c r="K56" s="156"/>
    </row>
    <row r="57" spans="1:11" ht="12.75">
      <c r="A57" s="400"/>
      <c r="B57" s="400"/>
      <c r="C57" s="400"/>
      <c r="D57" s="400"/>
      <c r="E57" s="400"/>
      <c r="F57" s="400"/>
      <c r="G57" s="400"/>
      <c r="H57" s="25"/>
      <c r="I57" s="25"/>
      <c r="J57" s="25"/>
      <c r="K57" s="25"/>
    </row>
    <row r="58" spans="1:11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26.25" customHeight="1">
      <c r="A59" s="383" t="s">
        <v>379</v>
      </c>
      <c r="B59" s="383"/>
      <c r="C59" s="383"/>
      <c r="D59" s="410" t="s">
        <v>400</v>
      </c>
      <c r="E59" s="411"/>
      <c r="F59" s="411"/>
      <c r="G59" s="412"/>
      <c r="H59" s="25"/>
      <c r="I59" s="25"/>
      <c r="J59" s="25"/>
      <c r="K59" s="25"/>
    </row>
    <row r="60" spans="1:11" ht="12.75">
      <c r="A60" s="383" t="s">
        <v>381</v>
      </c>
      <c r="B60" s="383"/>
      <c r="C60" s="383"/>
      <c r="D60" s="390" t="s">
        <v>401</v>
      </c>
      <c r="E60" s="390"/>
      <c r="F60" s="390"/>
      <c r="G60" s="390"/>
      <c r="H60" s="25"/>
      <c r="I60" s="25"/>
      <c r="J60" s="25"/>
      <c r="K60" s="25"/>
    </row>
    <row r="61" spans="1:11" ht="12.75">
      <c r="A61" s="384" t="s">
        <v>383</v>
      </c>
      <c r="B61" s="384"/>
      <c r="C61" s="384"/>
      <c r="D61" s="413" t="s">
        <v>750</v>
      </c>
      <c r="E61" s="414"/>
      <c r="F61" s="414"/>
      <c r="G61" s="415"/>
      <c r="H61" s="25"/>
      <c r="I61" s="25"/>
      <c r="J61" s="25"/>
      <c r="K61" s="25"/>
    </row>
    <row r="62" spans="1:11" ht="24.75" customHeight="1">
      <c r="A62" s="433" t="s">
        <v>751</v>
      </c>
      <c r="B62" s="434"/>
      <c r="C62" s="435"/>
      <c r="D62" s="436" t="s">
        <v>752</v>
      </c>
      <c r="E62" s="437"/>
      <c r="F62" s="437"/>
      <c r="G62" s="438"/>
      <c r="H62" s="25"/>
      <c r="I62" s="25"/>
      <c r="J62" s="25"/>
      <c r="K62" s="25"/>
    </row>
    <row r="63" spans="1:11" ht="12.75">
      <c r="A63" s="384" t="s">
        <v>390</v>
      </c>
      <c r="B63" s="384"/>
      <c r="C63" s="384"/>
      <c r="D63" s="410" t="s">
        <v>753</v>
      </c>
      <c r="E63" s="411"/>
      <c r="F63" s="411"/>
      <c r="G63" s="412"/>
      <c r="H63" s="25"/>
      <c r="I63" s="25"/>
      <c r="J63" s="25"/>
      <c r="K63" s="25"/>
    </row>
    <row r="64" spans="1:11" ht="12.75">
      <c r="A64" s="394" t="s">
        <v>385</v>
      </c>
      <c r="B64" s="395"/>
      <c r="C64" s="396"/>
      <c r="D64" s="397" t="s">
        <v>754</v>
      </c>
      <c r="E64" s="398"/>
      <c r="F64" s="398"/>
      <c r="G64" s="399"/>
      <c r="H64" s="25"/>
      <c r="I64" s="25"/>
      <c r="J64" s="25"/>
      <c r="K64" s="25"/>
    </row>
    <row r="65" spans="1:11" ht="12.75">
      <c r="A65" s="394" t="s">
        <v>387</v>
      </c>
      <c r="B65" s="395"/>
      <c r="C65" s="396"/>
      <c r="D65" s="397" t="s">
        <v>755</v>
      </c>
      <c r="E65" s="398"/>
      <c r="F65" s="398"/>
      <c r="G65" s="399"/>
      <c r="H65" s="25"/>
      <c r="I65" s="25"/>
      <c r="J65" s="25"/>
      <c r="K65" s="25"/>
    </row>
    <row r="66" spans="1:11" ht="12.75" customHeight="1">
      <c r="A66" s="406" t="s">
        <v>756</v>
      </c>
      <c r="B66" s="407"/>
      <c r="C66" s="407"/>
      <c r="D66" s="407"/>
      <c r="E66" s="407"/>
      <c r="F66" s="407"/>
      <c r="G66" s="408"/>
      <c r="H66" s="121"/>
      <c r="I66" s="25"/>
      <c r="J66" s="25"/>
      <c r="K66" s="25"/>
    </row>
    <row r="67" spans="1:11" ht="12.75">
      <c r="A67" s="409"/>
      <c r="B67" s="409"/>
      <c r="C67" s="409"/>
      <c r="D67" s="409"/>
      <c r="E67" s="409"/>
      <c r="F67" s="409"/>
      <c r="G67" s="409"/>
      <c r="H67" s="25"/>
      <c r="I67" s="25"/>
      <c r="J67" s="25"/>
      <c r="K67" s="25"/>
    </row>
    <row r="68" spans="1:11" ht="12.75">
      <c r="A68" s="177"/>
      <c r="B68" s="177"/>
      <c r="C68" s="177"/>
      <c r="D68" s="177"/>
      <c r="E68" s="177"/>
      <c r="F68" s="177"/>
      <c r="G68" s="177"/>
      <c r="H68" s="25"/>
      <c r="I68" s="25"/>
      <c r="J68" s="25"/>
      <c r="K68" s="25"/>
    </row>
    <row r="69" spans="1:11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8.75" customHeight="1">
      <c r="A70" s="383" t="s">
        <v>379</v>
      </c>
      <c r="B70" s="383"/>
      <c r="C70" s="383"/>
      <c r="D70" s="410" t="s">
        <v>402</v>
      </c>
      <c r="E70" s="411"/>
      <c r="F70" s="411"/>
      <c r="G70" s="412"/>
      <c r="H70" s="25"/>
      <c r="I70" s="25"/>
      <c r="J70" s="25"/>
      <c r="K70" s="25"/>
    </row>
    <row r="71" spans="1:11" ht="12.75">
      <c r="A71" s="383" t="s">
        <v>381</v>
      </c>
      <c r="B71" s="383"/>
      <c r="C71" s="383"/>
      <c r="D71" s="390" t="s">
        <v>403</v>
      </c>
      <c r="E71" s="390"/>
      <c r="F71" s="390"/>
      <c r="G71" s="390"/>
      <c r="H71" s="25"/>
      <c r="I71" s="25"/>
      <c r="J71" s="25"/>
      <c r="K71" s="25"/>
    </row>
    <row r="72" spans="1:11" ht="12.75">
      <c r="A72" s="384" t="s">
        <v>383</v>
      </c>
      <c r="B72" s="384"/>
      <c r="C72" s="384"/>
      <c r="D72" s="426" t="s">
        <v>757</v>
      </c>
      <c r="E72" s="402"/>
      <c r="F72" s="402"/>
      <c r="G72" s="403"/>
      <c r="H72" s="25"/>
      <c r="I72" s="25"/>
      <c r="J72" s="25"/>
      <c r="K72" s="25"/>
    </row>
    <row r="73" spans="1:11" ht="12.75">
      <c r="A73" s="384" t="s">
        <v>390</v>
      </c>
      <c r="B73" s="384"/>
      <c r="C73" s="384"/>
      <c r="D73" s="426" t="s">
        <v>758</v>
      </c>
      <c r="E73" s="402"/>
      <c r="F73" s="402"/>
      <c r="G73" s="403"/>
      <c r="H73" s="25"/>
      <c r="I73" s="25"/>
      <c r="J73" s="25"/>
      <c r="K73" s="25"/>
    </row>
    <row r="74" spans="1:11" ht="12.75">
      <c r="A74" s="394" t="s">
        <v>385</v>
      </c>
      <c r="B74" s="395"/>
      <c r="C74" s="396"/>
      <c r="D74" s="397" t="s">
        <v>759</v>
      </c>
      <c r="E74" s="398"/>
      <c r="F74" s="398"/>
      <c r="G74" s="399"/>
      <c r="H74" s="25"/>
      <c r="I74" s="25"/>
      <c r="J74" s="25"/>
      <c r="K74" s="25"/>
    </row>
    <row r="75" spans="1:11" ht="12.75">
      <c r="A75" s="394" t="s">
        <v>387</v>
      </c>
      <c r="B75" s="395"/>
      <c r="C75" s="396"/>
      <c r="D75" s="397" t="s">
        <v>760</v>
      </c>
      <c r="E75" s="398"/>
      <c r="F75" s="398"/>
      <c r="G75" s="399"/>
      <c r="H75" s="25"/>
      <c r="I75" s="25"/>
      <c r="J75" s="25"/>
      <c r="K75" s="25"/>
    </row>
    <row r="76" spans="1:11" ht="27.75" customHeight="1">
      <c r="A76" s="425" t="s">
        <v>761</v>
      </c>
      <c r="B76" s="425"/>
      <c r="C76" s="425"/>
      <c r="D76" s="425"/>
      <c r="E76" s="425"/>
      <c r="F76" s="425"/>
      <c r="G76" s="425"/>
      <c r="H76" s="121"/>
      <c r="I76" s="25"/>
      <c r="J76" s="25"/>
      <c r="K76" s="25"/>
    </row>
    <row r="77" spans="1:11" ht="12.75" hidden="1">
      <c r="A77" s="416"/>
      <c r="B77" s="417"/>
      <c r="C77" s="417"/>
      <c r="D77" s="417"/>
      <c r="E77" s="417"/>
      <c r="F77" s="417"/>
      <c r="G77" s="418"/>
      <c r="H77" s="25"/>
      <c r="I77" s="25"/>
      <c r="J77" s="25"/>
      <c r="K77" s="25"/>
    </row>
    <row r="78" spans="1:11" ht="12.75" hidden="1">
      <c r="A78" s="419"/>
      <c r="B78" s="420"/>
      <c r="C78" s="420"/>
      <c r="D78" s="420"/>
      <c r="E78" s="420"/>
      <c r="F78" s="420"/>
      <c r="G78" s="421"/>
      <c r="H78" s="25"/>
      <c r="I78" s="25"/>
      <c r="J78" s="25"/>
      <c r="K78" s="25"/>
    </row>
    <row r="79" spans="1:11" ht="12.75" hidden="1">
      <c r="A79" s="419"/>
      <c r="B79" s="420"/>
      <c r="C79" s="420"/>
      <c r="D79" s="420"/>
      <c r="E79" s="420"/>
      <c r="F79" s="420"/>
      <c r="G79" s="421"/>
      <c r="H79" s="25"/>
      <c r="I79" s="25"/>
      <c r="J79" s="25"/>
      <c r="K79" s="25"/>
    </row>
    <row r="80" spans="1:11" ht="12.75" hidden="1">
      <c r="A80" s="419"/>
      <c r="B80" s="420"/>
      <c r="C80" s="420"/>
      <c r="D80" s="420"/>
      <c r="E80" s="420"/>
      <c r="F80" s="420"/>
      <c r="G80" s="421"/>
      <c r="H80" s="25"/>
      <c r="I80" s="25"/>
      <c r="J80" s="25"/>
      <c r="K80" s="25"/>
    </row>
    <row r="81" spans="1:11" ht="0.75" customHeight="1" hidden="1">
      <c r="A81" s="419"/>
      <c r="B81" s="420"/>
      <c r="C81" s="420"/>
      <c r="D81" s="420"/>
      <c r="E81" s="420"/>
      <c r="F81" s="420"/>
      <c r="G81" s="421"/>
      <c r="H81" s="25"/>
      <c r="I81" s="25"/>
      <c r="J81" s="25"/>
      <c r="K81" s="25"/>
    </row>
    <row r="82" spans="1:11" ht="12.75" hidden="1">
      <c r="A82" s="419"/>
      <c r="B82" s="420"/>
      <c r="C82" s="420"/>
      <c r="D82" s="420"/>
      <c r="E82" s="420"/>
      <c r="F82" s="420"/>
      <c r="G82" s="421"/>
      <c r="H82" s="25"/>
      <c r="I82" s="25"/>
      <c r="J82" s="25"/>
      <c r="K82" s="25"/>
    </row>
    <row r="83" spans="1:11" ht="12.75" hidden="1">
      <c r="A83" s="419"/>
      <c r="B83" s="420"/>
      <c r="C83" s="420"/>
      <c r="D83" s="420"/>
      <c r="E83" s="420"/>
      <c r="F83" s="420"/>
      <c r="G83" s="421"/>
      <c r="H83" s="25"/>
      <c r="I83" s="25"/>
      <c r="J83" s="25"/>
      <c r="K83" s="25"/>
    </row>
    <row r="84" spans="1:11" ht="12.75" hidden="1">
      <c r="A84" s="419"/>
      <c r="B84" s="420"/>
      <c r="C84" s="420"/>
      <c r="D84" s="420"/>
      <c r="E84" s="420"/>
      <c r="F84" s="420"/>
      <c r="G84" s="421"/>
      <c r="H84" s="25"/>
      <c r="I84" s="25"/>
      <c r="J84" s="25"/>
      <c r="K84" s="25"/>
    </row>
    <row r="85" spans="1:11" ht="12.75" hidden="1">
      <c r="A85" s="419"/>
      <c r="B85" s="420"/>
      <c r="C85" s="420"/>
      <c r="D85" s="420"/>
      <c r="E85" s="420"/>
      <c r="F85" s="420"/>
      <c r="G85" s="421"/>
      <c r="H85" s="25"/>
      <c r="I85" s="25"/>
      <c r="J85" s="25"/>
      <c r="K85" s="25"/>
    </row>
    <row r="86" spans="1:11" ht="12.75" hidden="1">
      <c r="A86" s="419"/>
      <c r="B86" s="420"/>
      <c r="C86" s="420"/>
      <c r="D86" s="420"/>
      <c r="E86" s="420"/>
      <c r="F86" s="420"/>
      <c r="G86" s="421"/>
      <c r="H86" s="25"/>
      <c r="I86" s="25"/>
      <c r="J86" s="25"/>
      <c r="K86" s="25"/>
    </row>
    <row r="87" spans="1:11" ht="12.75" hidden="1">
      <c r="A87" s="419"/>
      <c r="B87" s="420"/>
      <c r="C87" s="420"/>
      <c r="D87" s="420"/>
      <c r="E87" s="420"/>
      <c r="F87" s="420"/>
      <c r="G87" s="421"/>
      <c r="H87" s="25"/>
      <c r="I87" s="25"/>
      <c r="J87" s="25"/>
      <c r="K87" s="25"/>
    </row>
    <row r="88" spans="1:11" ht="12.75" hidden="1">
      <c r="A88" s="419"/>
      <c r="B88" s="420"/>
      <c r="C88" s="420"/>
      <c r="D88" s="420"/>
      <c r="E88" s="420"/>
      <c r="F88" s="420"/>
      <c r="G88" s="421"/>
      <c r="H88" s="25"/>
      <c r="I88" s="25"/>
      <c r="J88" s="25"/>
      <c r="K88" s="25"/>
    </row>
    <row r="89" spans="1:11" ht="12.75" hidden="1">
      <c r="A89" s="419"/>
      <c r="B89" s="420"/>
      <c r="C89" s="420"/>
      <c r="D89" s="420"/>
      <c r="E89" s="420"/>
      <c r="F89" s="420"/>
      <c r="G89" s="421"/>
      <c r="H89" s="25"/>
      <c r="I89" s="25"/>
      <c r="J89" s="25"/>
      <c r="K89" s="25"/>
    </row>
    <row r="90" spans="1:11" ht="12.75" hidden="1">
      <c r="A90" s="419"/>
      <c r="B90" s="420"/>
      <c r="C90" s="420"/>
      <c r="D90" s="420"/>
      <c r="E90" s="420"/>
      <c r="F90" s="420"/>
      <c r="G90" s="421"/>
      <c r="H90" s="25"/>
      <c r="I90" s="25"/>
      <c r="J90" s="25"/>
      <c r="K90" s="25"/>
    </row>
    <row r="91" spans="1:11" ht="12.75" hidden="1">
      <c r="A91" s="419"/>
      <c r="B91" s="420"/>
      <c r="C91" s="420"/>
      <c r="D91" s="420"/>
      <c r="E91" s="420"/>
      <c r="F91" s="420"/>
      <c r="G91" s="421"/>
      <c r="H91" s="25"/>
      <c r="I91" s="25"/>
      <c r="J91" s="25"/>
      <c r="K91" s="25"/>
    </row>
    <row r="92" spans="1:11" ht="12.75">
      <c r="A92" s="419"/>
      <c r="B92" s="420"/>
      <c r="C92" s="420"/>
      <c r="D92" s="420"/>
      <c r="E92" s="420"/>
      <c r="F92" s="420"/>
      <c r="G92" s="421"/>
      <c r="H92" s="25"/>
      <c r="I92" s="25"/>
      <c r="J92" s="25"/>
      <c r="K92" s="25"/>
    </row>
    <row r="93" spans="1:11" ht="11.25" customHeight="1">
      <c r="A93" s="409"/>
      <c r="B93" s="409"/>
      <c r="C93" s="409"/>
      <c r="D93" s="409"/>
      <c r="E93" s="409"/>
      <c r="F93" s="409"/>
      <c r="G93" s="409"/>
      <c r="H93" s="25"/>
      <c r="I93" s="25"/>
      <c r="J93" s="25"/>
      <c r="K93" s="25"/>
    </row>
    <row r="94" spans="1:11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25.5" customHeight="1">
      <c r="A96" s="383" t="s">
        <v>379</v>
      </c>
      <c r="B96" s="383"/>
      <c r="C96" s="383"/>
      <c r="D96" s="410" t="s">
        <v>404</v>
      </c>
      <c r="E96" s="411"/>
      <c r="F96" s="411"/>
      <c r="G96" s="412"/>
      <c r="H96" s="25"/>
      <c r="I96" s="25"/>
      <c r="J96" s="25"/>
      <c r="K96" s="25"/>
    </row>
    <row r="97" spans="1:11" ht="12.75">
      <c r="A97" s="383" t="s">
        <v>381</v>
      </c>
      <c r="B97" s="383"/>
      <c r="C97" s="383"/>
      <c r="D97" s="390" t="s">
        <v>405</v>
      </c>
      <c r="E97" s="390"/>
      <c r="F97" s="390"/>
      <c r="G97" s="390"/>
      <c r="H97" s="25"/>
      <c r="I97" s="25"/>
      <c r="J97" s="25"/>
      <c r="K97" s="25"/>
    </row>
    <row r="98" spans="1:11" ht="12.75">
      <c r="A98" s="384" t="s">
        <v>383</v>
      </c>
      <c r="B98" s="384"/>
      <c r="C98" s="384"/>
      <c r="D98" s="410" t="s">
        <v>762</v>
      </c>
      <c r="E98" s="411"/>
      <c r="F98" s="411"/>
      <c r="G98" s="412"/>
      <c r="H98" s="25"/>
      <c r="I98" s="25"/>
      <c r="J98" s="25"/>
      <c r="K98" s="25"/>
    </row>
    <row r="99" spans="1:11" ht="24.75" customHeight="1">
      <c r="A99" s="439" t="s">
        <v>751</v>
      </c>
      <c r="B99" s="439"/>
      <c r="C99" s="439"/>
      <c r="D99" s="413" t="s">
        <v>763</v>
      </c>
      <c r="E99" s="414"/>
      <c r="F99" s="414"/>
      <c r="G99" s="415"/>
      <c r="H99" s="25"/>
      <c r="I99" s="25"/>
      <c r="J99" s="25"/>
      <c r="K99" s="25"/>
    </row>
    <row r="100" spans="1:11" ht="12.75">
      <c r="A100" s="384" t="s">
        <v>390</v>
      </c>
      <c r="B100" s="384"/>
      <c r="C100" s="384"/>
      <c r="D100" s="404" t="s">
        <v>431</v>
      </c>
      <c r="E100" s="390"/>
      <c r="F100" s="390"/>
      <c r="G100" s="390"/>
      <c r="H100" s="25"/>
      <c r="I100" s="25"/>
      <c r="J100" s="25"/>
      <c r="K100" s="25"/>
    </row>
    <row r="101" spans="1:11" ht="12.75">
      <c r="A101" s="394" t="s">
        <v>385</v>
      </c>
      <c r="B101" s="395"/>
      <c r="C101" s="396"/>
      <c r="D101" s="397" t="s">
        <v>764</v>
      </c>
      <c r="E101" s="398"/>
      <c r="F101" s="398"/>
      <c r="G101" s="399"/>
      <c r="H101" s="25"/>
      <c r="I101" s="25"/>
      <c r="J101" s="25"/>
      <c r="K101" s="25"/>
    </row>
    <row r="102" spans="1:11" ht="12.75">
      <c r="A102" s="384" t="s">
        <v>387</v>
      </c>
      <c r="B102" s="384"/>
      <c r="C102" s="384"/>
      <c r="D102" s="440" t="s">
        <v>765</v>
      </c>
      <c r="E102" s="441"/>
      <c r="F102" s="441"/>
      <c r="G102" s="441"/>
      <c r="H102" s="25"/>
      <c r="I102" s="25"/>
      <c r="J102" s="25"/>
      <c r="K102" s="25"/>
    </row>
    <row r="103" spans="1:11" ht="29.25" customHeight="1">
      <c r="A103" s="425" t="s">
        <v>766</v>
      </c>
      <c r="B103" s="425"/>
      <c r="C103" s="425"/>
      <c r="D103" s="425"/>
      <c r="E103" s="425"/>
      <c r="F103" s="425"/>
      <c r="G103" s="425"/>
      <c r="H103" s="25"/>
      <c r="I103" s="25"/>
      <c r="J103" s="25"/>
      <c r="K103" s="25"/>
    </row>
    <row r="104" spans="1:11" ht="12.75">
      <c r="A104" s="442"/>
      <c r="B104" s="442"/>
      <c r="C104" s="442"/>
      <c r="D104" s="442"/>
      <c r="E104" s="442"/>
      <c r="F104" s="442"/>
      <c r="G104" s="442"/>
      <c r="H104" s="25"/>
      <c r="I104" s="25"/>
      <c r="J104" s="25"/>
      <c r="K104" s="25"/>
    </row>
    <row r="105" spans="1:11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28.5" customHeight="1">
      <c r="A107" s="383" t="s">
        <v>379</v>
      </c>
      <c r="B107" s="383"/>
      <c r="C107" s="383"/>
      <c r="D107" s="405" t="s">
        <v>428</v>
      </c>
      <c r="E107" s="405"/>
      <c r="F107" s="405"/>
      <c r="G107" s="405"/>
      <c r="H107" s="25"/>
      <c r="I107" s="25"/>
      <c r="J107" s="25"/>
      <c r="K107" s="25"/>
    </row>
    <row r="108" spans="1:11" ht="12.75">
      <c r="A108" s="383" t="s">
        <v>381</v>
      </c>
      <c r="B108" s="383"/>
      <c r="C108" s="383"/>
      <c r="D108" s="390" t="s">
        <v>429</v>
      </c>
      <c r="E108" s="390"/>
      <c r="F108" s="390"/>
      <c r="G108" s="390"/>
      <c r="H108" s="25"/>
      <c r="I108" s="25"/>
      <c r="J108" s="25"/>
      <c r="K108" s="25"/>
    </row>
    <row r="109" spans="1:11" ht="12.75">
      <c r="A109" s="384" t="s">
        <v>383</v>
      </c>
      <c r="B109" s="384"/>
      <c r="C109" s="384"/>
      <c r="D109" s="404" t="s">
        <v>430</v>
      </c>
      <c r="E109" s="390"/>
      <c r="F109" s="390"/>
      <c r="G109" s="390"/>
      <c r="H109" s="25"/>
      <c r="I109" s="25"/>
      <c r="J109" s="25"/>
      <c r="K109" s="25"/>
    </row>
    <row r="110" spans="1:11" ht="12.75">
      <c r="A110" s="384" t="s">
        <v>390</v>
      </c>
      <c r="B110" s="384"/>
      <c r="C110" s="384"/>
      <c r="D110" s="404" t="s">
        <v>431</v>
      </c>
      <c r="E110" s="390"/>
      <c r="F110" s="390"/>
      <c r="G110" s="390"/>
      <c r="H110" s="25"/>
      <c r="I110" s="25"/>
      <c r="J110" s="25"/>
      <c r="K110" s="25"/>
    </row>
    <row r="111" spans="1:11" ht="12.75">
      <c r="A111" s="384" t="s">
        <v>385</v>
      </c>
      <c r="B111" s="384"/>
      <c r="C111" s="384"/>
      <c r="D111" s="440" t="s">
        <v>432</v>
      </c>
      <c r="E111" s="441"/>
      <c r="F111" s="441"/>
      <c r="G111" s="441"/>
      <c r="H111" s="25"/>
      <c r="I111" s="25"/>
      <c r="J111" s="25"/>
      <c r="K111" s="25"/>
    </row>
    <row r="112" spans="1:11" ht="12.75">
      <c r="A112" s="384" t="s">
        <v>387</v>
      </c>
      <c r="B112" s="384"/>
      <c r="C112" s="384"/>
      <c r="D112" s="440" t="s">
        <v>433</v>
      </c>
      <c r="E112" s="441"/>
      <c r="F112" s="441"/>
      <c r="G112" s="441"/>
      <c r="H112" s="25"/>
      <c r="I112" s="25"/>
      <c r="J112" s="25"/>
      <c r="K112" s="25"/>
    </row>
    <row r="113" spans="1:11" ht="28.5" customHeight="1">
      <c r="A113" s="425" t="s">
        <v>767</v>
      </c>
      <c r="B113" s="425"/>
      <c r="C113" s="425"/>
      <c r="D113" s="425"/>
      <c r="E113" s="425"/>
      <c r="F113" s="425"/>
      <c r="G113" s="425"/>
      <c r="H113" s="25"/>
      <c r="I113" s="25"/>
      <c r="J113" s="25"/>
      <c r="K113" s="25"/>
    </row>
    <row r="114" spans="1:11" ht="12.75">
      <c r="A114" s="348"/>
      <c r="B114" s="348"/>
      <c r="C114" s="348"/>
      <c r="D114" s="348"/>
      <c r="E114" s="348"/>
      <c r="F114" s="348"/>
      <c r="G114" s="348"/>
      <c r="H114" s="25"/>
      <c r="I114" s="25"/>
      <c r="J114" s="25"/>
      <c r="K114" s="25"/>
    </row>
    <row r="115" spans="1:11" ht="12.75">
      <c r="A115" s="348"/>
      <c r="B115" s="348"/>
      <c r="C115" s="348"/>
      <c r="D115" s="348"/>
      <c r="E115" s="348"/>
      <c r="F115" s="348"/>
      <c r="G115" s="348"/>
      <c r="H115" s="25"/>
      <c r="I115" s="25"/>
      <c r="J115" s="25"/>
      <c r="K115" s="25"/>
    </row>
    <row r="116" spans="1:11" ht="28.5" customHeight="1">
      <c r="A116" s="383" t="s">
        <v>379</v>
      </c>
      <c r="B116" s="383"/>
      <c r="C116" s="383"/>
      <c r="D116" s="405" t="s">
        <v>434</v>
      </c>
      <c r="E116" s="405"/>
      <c r="F116" s="405"/>
      <c r="G116" s="405"/>
      <c r="H116" s="25"/>
      <c r="I116" s="25"/>
      <c r="J116" s="25"/>
      <c r="K116" s="25"/>
    </row>
    <row r="117" spans="1:11" ht="12.75">
      <c r="A117" s="383" t="s">
        <v>381</v>
      </c>
      <c r="B117" s="383"/>
      <c r="C117" s="383"/>
      <c r="D117" s="390" t="s">
        <v>435</v>
      </c>
      <c r="E117" s="390"/>
      <c r="F117" s="390"/>
      <c r="G117" s="390"/>
      <c r="H117" s="25"/>
      <c r="I117" s="25"/>
      <c r="J117" s="25"/>
      <c r="K117" s="25"/>
    </row>
    <row r="118" spans="1:11" ht="12.75">
      <c r="A118" s="384" t="s">
        <v>383</v>
      </c>
      <c r="B118" s="384"/>
      <c r="C118" s="384"/>
      <c r="D118" s="404" t="s">
        <v>436</v>
      </c>
      <c r="E118" s="390"/>
      <c r="F118" s="390"/>
      <c r="G118" s="390"/>
      <c r="H118" s="25"/>
      <c r="I118" s="25"/>
      <c r="J118" s="25"/>
      <c r="K118" s="25"/>
    </row>
    <row r="119" spans="1:11" ht="12.75">
      <c r="A119" s="384" t="s">
        <v>390</v>
      </c>
      <c r="B119" s="384"/>
      <c r="C119" s="384"/>
      <c r="D119" s="404" t="s">
        <v>431</v>
      </c>
      <c r="E119" s="390"/>
      <c r="F119" s="390"/>
      <c r="G119" s="390"/>
      <c r="H119" s="25"/>
      <c r="I119" s="25"/>
      <c r="J119" s="25"/>
      <c r="K119" s="25"/>
    </row>
    <row r="120" spans="1:11" ht="12.75">
      <c r="A120" s="384" t="s">
        <v>385</v>
      </c>
      <c r="B120" s="384"/>
      <c r="C120" s="384"/>
      <c r="D120" s="440" t="s">
        <v>437</v>
      </c>
      <c r="E120" s="441"/>
      <c r="F120" s="441"/>
      <c r="G120" s="441"/>
      <c r="H120" s="25"/>
      <c r="I120" s="25"/>
      <c r="J120" s="25"/>
      <c r="K120" s="25"/>
    </row>
    <row r="121" spans="1:11" ht="12.75">
      <c r="A121" s="384" t="s">
        <v>387</v>
      </c>
      <c r="B121" s="384"/>
      <c r="C121" s="384"/>
      <c r="D121" s="440" t="s">
        <v>438</v>
      </c>
      <c r="E121" s="441"/>
      <c r="F121" s="441"/>
      <c r="G121" s="441"/>
      <c r="H121" s="25"/>
      <c r="I121" s="25"/>
      <c r="J121" s="25"/>
      <c r="K121" s="25"/>
    </row>
    <row r="122" spans="1:11" ht="24.75" customHeight="1">
      <c r="A122" s="425" t="s">
        <v>767</v>
      </c>
      <c r="B122" s="425"/>
      <c r="C122" s="425"/>
      <c r="D122" s="425"/>
      <c r="E122" s="425"/>
      <c r="F122" s="425"/>
      <c r="G122" s="425"/>
      <c r="H122" s="25"/>
      <c r="I122" s="25"/>
      <c r="J122" s="25"/>
      <c r="K122" s="25"/>
    </row>
    <row r="123" spans="1:11" ht="12.75">
      <c r="A123" s="348"/>
      <c r="B123" s="348"/>
      <c r="C123" s="348"/>
      <c r="D123" s="348"/>
      <c r="E123" s="348"/>
      <c r="F123" s="348"/>
      <c r="G123" s="348"/>
      <c r="H123" s="25"/>
      <c r="I123" s="25"/>
      <c r="J123" s="25"/>
      <c r="K123" s="25"/>
    </row>
    <row r="124" spans="1:11" ht="12.75">
      <c r="A124" s="348"/>
      <c r="B124" s="348"/>
      <c r="C124" s="348"/>
      <c r="D124" s="348"/>
      <c r="E124" s="348"/>
      <c r="F124" s="348"/>
      <c r="G124" s="348"/>
      <c r="H124" s="25"/>
      <c r="I124" s="25"/>
      <c r="J124" s="25"/>
      <c r="K124" s="25"/>
    </row>
    <row r="125" spans="1:11" ht="28.5" customHeight="1">
      <c r="A125" s="383" t="s">
        <v>379</v>
      </c>
      <c r="B125" s="383"/>
      <c r="C125" s="383"/>
      <c r="D125" s="405" t="s">
        <v>439</v>
      </c>
      <c r="E125" s="405"/>
      <c r="F125" s="405"/>
      <c r="G125" s="405"/>
      <c r="H125" s="25"/>
      <c r="I125" s="25"/>
      <c r="J125" s="25"/>
      <c r="K125" s="25"/>
    </row>
    <row r="126" spans="1:11" ht="12.75">
      <c r="A126" s="383" t="s">
        <v>381</v>
      </c>
      <c r="B126" s="383"/>
      <c r="C126" s="383"/>
      <c r="D126" s="390" t="s">
        <v>440</v>
      </c>
      <c r="E126" s="390"/>
      <c r="F126" s="390"/>
      <c r="G126" s="390"/>
      <c r="H126" s="25"/>
      <c r="I126" s="25"/>
      <c r="J126" s="25"/>
      <c r="K126" s="25"/>
    </row>
    <row r="127" spans="1:11" ht="12.75">
      <c r="A127" s="384" t="s">
        <v>383</v>
      </c>
      <c r="B127" s="384"/>
      <c r="C127" s="384"/>
      <c r="D127" s="404" t="s">
        <v>441</v>
      </c>
      <c r="E127" s="390"/>
      <c r="F127" s="390"/>
      <c r="G127" s="390"/>
      <c r="H127" s="25"/>
      <c r="I127" s="25"/>
      <c r="J127" s="25"/>
      <c r="K127" s="25"/>
    </row>
    <row r="128" spans="1:11" ht="12.75">
      <c r="A128" s="384" t="s">
        <v>390</v>
      </c>
      <c r="B128" s="384"/>
      <c r="C128" s="384"/>
      <c r="D128" s="404" t="s">
        <v>431</v>
      </c>
      <c r="E128" s="390"/>
      <c r="F128" s="390"/>
      <c r="G128" s="390"/>
      <c r="H128" s="25"/>
      <c r="I128" s="25"/>
      <c r="J128" s="25"/>
      <c r="K128" s="25"/>
    </row>
    <row r="129" spans="1:11" ht="12.75">
      <c r="A129" s="384" t="s">
        <v>385</v>
      </c>
      <c r="B129" s="384"/>
      <c r="C129" s="384"/>
      <c r="D129" s="440" t="s">
        <v>442</v>
      </c>
      <c r="E129" s="441"/>
      <c r="F129" s="441"/>
      <c r="G129" s="441"/>
      <c r="H129" s="25"/>
      <c r="I129" s="25"/>
      <c r="J129" s="25"/>
      <c r="K129" s="25"/>
    </row>
    <row r="130" spans="1:11" ht="12.75">
      <c r="A130" s="384" t="s">
        <v>387</v>
      </c>
      <c r="B130" s="384"/>
      <c r="C130" s="384"/>
      <c r="D130" s="440" t="s">
        <v>443</v>
      </c>
      <c r="E130" s="441"/>
      <c r="F130" s="441"/>
      <c r="G130" s="441"/>
      <c r="H130" s="25"/>
      <c r="I130" s="25"/>
      <c r="J130" s="25"/>
      <c r="K130" s="25"/>
    </row>
    <row r="131" spans="1:11" ht="12.75" customHeight="1">
      <c r="A131" s="425" t="s">
        <v>768</v>
      </c>
      <c r="B131" s="425"/>
      <c r="C131" s="425"/>
      <c r="D131" s="425"/>
      <c r="E131" s="425"/>
      <c r="F131" s="425"/>
      <c r="G131" s="425"/>
      <c r="H131" s="25"/>
      <c r="I131" s="25"/>
      <c r="J131" s="25"/>
      <c r="K131" s="25"/>
    </row>
  </sheetData>
  <sheetProtection/>
  <mergeCells count="140">
    <mergeCell ref="A131:G131"/>
    <mergeCell ref="A128:C128"/>
    <mergeCell ref="D128:G128"/>
    <mergeCell ref="A129:C129"/>
    <mergeCell ref="D129:G129"/>
    <mergeCell ref="A130:C130"/>
    <mergeCell ref="D130:G130"/>
    <mergeCell ref="A122:G122"/>
    <mergeCell ref="A125:C125"/>
    <mergeCell ref="D125:G125"/>
    <mergeCell ref="A126:C126"/>
    <mergeCell ref="D126:G126"/>
    <mergeCell ref="A127:C127"/>
    <mergeCell ref="D127:G127"/>
    <mergeCell ref="A113:G113"/>
    <mergeCell ref="A119:C119"/>
    <mergeCell ref="D119:G119"/>
    <mergeCell ref="A120:C120"/>
    <mergeCell ref="D120:G120"/>
    <mergeCell ref="A121:C121"/>
    <mergeCell ref="D121:G121"/>
    <mergeCell ref="A117:C117"/>
    <mergeCell ref="D117:G117"/>
    <mergeCell ref="A118:C118"/>
    <mergeCell ref="A110:C110"/>
    <mergeCell ref="D110:G110"/>
    <mergeCell ref="A111:C111"/>
    <mergeCell ref="D111:G111"/>
    <mergeCell ref="A112:C112"/>
    <mergeCell ref="D112:G112"/>
    <mergeCell ref="A107:C107"/>
    <mergeCell ref="D107:G107"/>
    <mergeCell ref="A108:C108"/>
    <mergeCell ref="D108:G108"/>
    <mergeCell ref="A109:C109"/>
    <mergeCell ref="D109:G109"/>
    <mergeCell ref="A101:C101"/>
    <mergeCell ref="D101:G101"/>
    <mergeCell ref="A102:C102"/>
    <mergeCell ref="D102:G102"/>
    <mergeCell ref="A103:G103"/>
    <mergeCell ref="A104:G104"/>
    <mergeCell ref="D97:G97"/>
    <mergeCell ref="A98:C98"/>
    <mergeCell ref="D98:G98"/>
    <mergeCell ref="A99:C99"/>
    <mergeCell ref="D99:G99"/>
    <mergeCell ref="A100:C100"/>
    <mergeCell ref="D100:G100"/>
    <mergeCell ref="A74:C74"/>
    <mergeCell ref="D74:G74"/>
    <mergeCell ref="A75:C75"/>
    <mergeCell ref="D75:G75"/>
    <mergeCell ref="A76:G76"/>
    <mergeCell ref="A77:G92"/>
    <mergeCell ref="A71:C71"/>
    <mergeCell ref="D71:G71"/>
    <mergeCell ref="A72:C72"/>
    <mergeCell ref="D72:G72"/>
    <mergeCell ref="A73:C73"/>
    <mergeCell ref="D73:G73"/>
    <mergeCell ref="A67:G67"/>
    <mergeCell ref="A70:C70"/>
    <mergeCell ref="D70:G70"/>
    <mergeCell ref="A62:C62"/>
    <mergeCell ref="D62:G62"/>
    <mergeCell ref="A63:C63"/>
    <mergeCell ref="D63:G63"/>
    <mergeCell ref="A54:C54"/>
    <mergeCell ref="D54:G54"/>
    <mergeCell ref="A55:C55"/>
    <mergeCell ref="D55:G55"/>
    <mergeCell ref="A56:G56"/>
    <mergeCell ref="A59:C59"/>
    <mergeCell ref="D59:G59"/>
    <mergeCell ref="A51:C51"/>
    <mergeCell ref="D51:G51"/>
    <mergeCell ref="A52:C52"/>
    <mergeCell ref="D52:G52"/>
    <mergeCell ref="A53:C53"/>
    <mergeCell ref="D53:G53"/>
    <mergeCell ref="A45:C45"/>
    <mergeCell ref="D45:G45"/>
    <mergeCell ref="A46:C46"/>
    <mergeCell ref="D46:G46"/>
    <mergeCell ref="A47:G47"/>
    <mergeCell ref="A50:C50"/>
    <mergeCell ref="D50:G50"/>
    <mergeCell ref="A42:C42"/>
    <mergeCell ref="D42:G42"/>
    <mergeCell ref="A43:C43"/>
    <mergeCell ref="D43:G43"/>
    <mergeCell ref="A44:C44"/>
    <mergeCell ref="D44:G44"/>
    <mergeCell ref="A14:G29"/>
    <mergeCell ref="A32:C32"/>
    <mergeCell ref="D32:G32"/>
    <mergeCell ref="A33:C33"/>
    <mergeCell ref="D33:G33"/>
    <mergeCell ref="A38:G38"/>
    <mergeCell ref="D96:G96"/>
    <mergeCell ref="A97:C97"/>
    <mergeCell ref="A34:C34"/>
    <mergeCell ref="D34:G34"/>
    <mergeCell ref="A60:C60"/>
    <mergeCell ref="D60:G60"/>
    <mergeCell ref="A61:C61"/>
    <mergeCell ref="D61:G61"/>
    <mergeCell ref="A41:C41"/>
    <mergeCell ref="D41:G41"/>
    <mergeCell ref="D118:G118"/>
    <mergeCell ref="A116:C116"/>
    <mergeCell ref="D116:G116"/>
    <mergeCell ref="D64:G64"/>
    <mergeCell ref="A65:C65"/>
    <mergeCell ref="D65:G65"/>
    <mergeCell ref="A66:G66"/>
    <mergeCell ref="A64:C64"/>
    <mergeCell ref="A93:G93"/>
    <mergeCell ref="A96:C96"/>
    <mergeCell ref="D11:G11"/>
    <mergeCell ref="A12:C12"/>
    <mergeCell ref="D12:G12"/>
    <mergeCell ref="A57:G57"/>
    <mergeCell ref="A35:C35"/>
    <mergeCell ref="D35:G35"/>
    <mergeCell ref="A36:C36"/>
    <mergeCell ref="D36:G36"/>
    <mergeCell ref="A37:C37"/>
    <mergeCell ref="D37:G37"/>
    <mergeCell ref="A13:G13"/>
    <mergeCell ref="A1:G1"/>
    <mergeCell ref="A2:G7"/>
    <mergeCell ref="A8:C8"/>
    <mergeCell ref="D8:G8"/>
    <mergeCell ref="A9:C9"/>
    <mergeCell ref="D9:G9"/>
    <mergeCell ref="A10:C10"/>
    <mergeCell ref="D10:G10"/>
    <mergeCell ref="A11:C11"/>
  </mergeCells>
  <printOptions/>
  <pageMargins left="0.7" right="0.7" top="0.75" bottom="0.75" header="0.3" footer="0.3"/>
  <pageSetup horizontalDpi="600" verticalDpi="600" orientation="portrait" paperSize="9" scale="85" r:id="rId1"/>
  <headerFooter>
    <oddHeader>&amp;L9. melléklet a 10/2021. (V.27.) önk rendelethez</oddHeader>
  </headerFooter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"/>
  <sheetViews>
    <sheetView view="pageLayout" workbookViewId="0" topLeftCell="A1">
      <selection activeCell="A20" sqref="A20"/>
    </sheetView>
  </sheetViews>
  <sheetFormatPr defaultColWidth="9.140625" defaultRowHeight="12.75"/>
  <cols>
    <col min="1" max="1" width="39.28125" style="0" customWidth="1"/>
    <col min="3" max="11" width="10.00390625" style="0" bestFit="1" customWidth="1"/>
  </cols>
  <sheetData>
    <row r="1" spans="1:10" ht="18" customHeight="1">
      <c r="A1" s="446" t="s">
        <v>413</v>
      </c>
      <c r="B1" s="446"/>
      <c r="C1" s="446"/>
      <c r="D1" s="446"/>
      <c r="E1" s="446"/>
      <c r="F1" s="446"/>
      <c r="G1" s="446"/>
      <c r="H1" s="446"/>
      <c r="I1" s="446"/>
      <c r="J1" s="446"/>
    </row>
    <row r="2" spans="1:10" ht="18">
      <c r="A2" s="447" t="s">
        <v>363</v>
      </c>
      <c r="B2" s="447"/>
      <c r="C2" s="447"/>
      <c r="D2" s="447"/>
      <c r="E2" s="447"/>
      <c r="F2" s="447"/>
      <c r="G2" s="447"/>
      <c r="H2" s="447"/>
      <c r="I2" s="447"/>
      <c r="J2" s="447"/>
    </row>
    <row r="3" spans="1:3" ht="12.75">
      <c r="A3" s="168"/>
      <c r="B3" s="168"/>
      <c r="C3" s="168"/>
    </row>
    <row r="4" spans="1:3" ht="12.75">
      <c r="A4" s="168"/>
      <c r="B4" s="168"/>
      <c r="C4" s="168"/>
    </row>
    <row r="5" spans="1:10" ht="12.75">
      <c r="A5" s="443" t="s">
        <v>91</v>
      </c>
      <c r="B5" s="444"/>
      <c r="C5" s="136" t="s">
        <v>365</v>
      </c>
      <c r="D5" s="136" t="s">
        <v>366</v>
      </c>
      <c r="E5" s="136" t="s">
        <v>367</v>
      </c>
      <c r="F5" s="136" t="s">
        <v>368</v>
      </c>
      <c r="G5" s="136" t="s">
        <v>369</v>
      </c>
      <c r="H5" s="136" t="s">
        <v>370</v>
      </c>
      <c r="I5" s="136" t="s">
        <v>371</v>
      </c>
      <c r="J5" s="136" t="s">
        <v>372</v>
      </c>
    </row>
    <row r="6" spans="1:10" ht="12.75">
      <c r="A6" s="448" t="s">
        <v>374</v>
      </c>
      <c r="B6" s="449"/>
      <c r="C6" s="176">
        <v>3127</v>
      </c>
      <c r="D6" s="144"/>
      <c r="E6" s="144"/>
      <c r="F6" s="144"/>
      <c r="G6" s="144"/>
      <c r="H6" s="144"/>
      <c r="I6" s="144"/>
      <c r="J6" s="144"/>
    </row>
    <row r="7" spans="1:3" ht="12.75">
      <c r="A7" s="169"/>
      <c r="B7" s="170"/>
      <c r="C7" s="171"/>
    </row>
    <row r="8" spans="1:3" ht="12.75">
      <c r="A8" s="450" t="s">
        <v>375</v>
      </c>
      <c r="B8" s="450"/>
      <c r="C8" s="171"/>
    </row>
    <row r="9" spans="1:11" ht="12.75">
      <c r="A9" s="443" t="s">
        <v>91</v>
      </c>
      <c r="B9" s="444"/>
      <c r="C9" s="136" t="s">
        <v>365</v>
      </c>
      <c r="D9" s="136" t="s">
        <v>366</v>
      </c>
      <c r="E9" s="136" t="s">
        <v>367</v>
      </c>
      <c r="F9" s="136" t="s">
        <v>368</v>
      </c>
      <c r="G9" s="136" t="s">
        <v>369</v>
      </c>
      <c r="H9" s="136" t="s">
        <v>370</v>
      </c>
      <c r="I9" s="136" t="s">
        <v>371</v>
      </c>
      <c r="J9" s="136" t="s">
        <v>372</v>
      </c>
      <c r="K9" s="136" t="s">
        <v>449</v>
      </c>
    </row>
    <row r="10" spans="1:11" ht="12.75">
      <c r="A10" s="445" t="s">
        <v>373</v>
      </c>
      <c r="B10" s="445"/>
      <c r="C10" s="174">
        <v>12000</v>
      </c>
      <c r="D10" s="174">
        <v>12000</v>
      </c>
      <c r="E10" s="174">
        <v>12000</v>
      </c>
      <c r="F10" s="174">
        <v>12000</v>
      </c>
      <c r="G10" s="174">
        <v>12000</v>
      </c>
      <c r="H10" s="174">
        <v>12000</v>
      </c>
      <c r="I10" s="174">
        <v>12000</v>
      </c>
      <c r="J10" s="174">
        <v>12000</v>
      </c>
      <c r="K10" s="174">
        <v>12000</v>
      </c>
    </row>
    <row r="11" spans="1:11" ht="29.25" customHeight="1">
      <c r="A11" s="172" t="s">
        <v>364</v>
      </c>
      <c r="B11" s="173"/>
      <c r="C11" s="175">
        <f aca="true" t="shared" si="0" ref="C11:J11">SUM(C10:C10)</f>
        <v>12000</v>
      </c>
      <c r="D11" s="175">
        <f t="shared" si="0"/>
        <v>12000</v>
      </c>
      <c r="E11" s="175">
        <f t="shared" si="0"/>
        <v>12000</v>
      </c>
      <c r="F11" s="175">
        <f t="shared" si="0"/>
        <v>12000</v>
      </c>
      <c r="G11" s="175">
        <f t="shared" si="0"/>
        <v>12000</v>
      </c>
      <c r="H11" s="175">
        <f t="shared" si="0"/>
        <v>12000</v>
      </c>
      <c r="I11" s="175">
        <f t="shared" si="0"/>
        <v>12000</v>
      </c>
      <c r="J11" s="175">
        <f t="shared" si="0"/>
        <v>12000</v>
      </c>
      <c r="K11" s="175">
        <f>SUM(K10:K10)</f>
        <v>12000</v>
      </c>
    </row>
  </sheetData>
  <sheetProtection/>
  <mergeCells count="7">
    <mergeCell ref="A9:B9"/>
    <mergeCell ref="A10:B10"/>
    <mergeCell ref="A1:J1"/>
    <mergeCell ref="A2:J2"/>
    <mergeCell ref="A5:B5"/>
    <mergeCell ref="A6:B6"/>
    <mergeCell ref="A8:B8"/>
  </mergeCells>
  <printOptions/>
  <pageMargins left="0.7" right="0.7" top="0.75" bottom="0.75" header="0.3" footer="0.3"/>
  <pageSetup horizontalDpi="600" verticalDpi="600" orientation="landscape" paperSize="9" scale="97" r:id="rId1"/>
  <headerFooter>
    <oddHeader>&amp;L10. melléklet a  10/2021. (V.27.) önk. rendelethez, 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view="pageLayout" workbookViewId="0" topLeftCell="A1">
      <selection activeCell="B7" sqref="B7"/>
    </sheetView>
  </sheetViews>
  <sheetFormatPr defaultColWidth="9.140625" defaultRowHeight="12.75"/>
  <cols>
    <col min="1" max="1" width="9.140625" style="25" customWidth="1"/>
    <col min="2" max="2" width="52.00390625" style="25" customWidth="1"/>
    <col min="3" max="7" width="13.7109375" style="25" customWidth="1"/>
  </cols>
  <sheetData>
    <row r="1" spans="1:7" ht="12.75">
      <c r="A1" s="454" t="s">
        <v>413</v>
      </c>
      <c r="B1" s="454"/>
      <c r="C1" s="454"/>
      <c r="D1" s="454"/>
      <c r="E1" s="454"/>
      <c r="F1" s="454"/>
      <c r="G1" s="454"/>
    </row>
    <row r="2" spans="1:7" ht="12.75">
      <c r="A2" s="454" t="s">
        <v>476</v>
      </c>
      <c r="B2" s="454"/>
      <c r="C2" s="454"/>
      <c r="D2" s="454"/>
      <c r="E2" s="454"/>
      <c r="F2" s="454"/>
      <c r="G2" s="454"/>
    </row>
    <row r="3" spans="1:7" ht="12.75">
      <c r="A3" s="452" t="s">
        <v>477</v>
      </c>
      <c r="B3" s="452"/>
      <c r="C3" s="134"/>
      <c r="D3" s="134"/>
      <c r="E3" s="134"/>
      <c r="F3" s="134"/>
      <c r="G3" s="134"/>
    </row>
    <row r="4" spans="1:7" ht="25.5">
      <c r="A4" s="135" t="s">
        <v>123</v>
      </c>
      <c r="B4" s="136" t="s">
        <v>283</v>
      </c>
      <c r="C4" s="137" t="s">
        <v>411</v>
      </c>
      <c r="D4" s="137" t="s">
        <v>478</v>
      </c>
      <c r="E4" s="137" t="s">
        <v>479</v>
      </c>
      <c r="F4" s="137" t="s">
        <v>478</v>
      </c>
      <c r="G4" s="137" t="s">
        <v>502</v>
      </c>
    </row>
    <row r="5" spans="1:7" ht="12.75">
      <c r="A5" s="242" t="s">
        <v>284</v>
      </c>
      <c r="B5" s="120" t="s">
        <v>285</v>
      </c>
      <c r="C5" s="119">
        <v>27579</v>
      </c>
      <c r="D5" s="119">
        <v>-518</v>
      </c>
      <c r="E5" s="119">
        <f>SUM(C5:D5)</f>
        <v>27061</v>
      </c>
      <c r="F5" s="119"/>
      <c r="G5" s="119">
        <f>SUM(E5:F5)</f>
        <v>27061</v>
      </c>
    </row>
    <row r="6" spans="1:7" ht="12.75">
      <c r="A6" s="242" t="s">
        <v>286</v>
      </c>
      <c r="B6" s="120" t="s">
        <v>287</v>
      </c>
      <c r="C6" s="119">
        <v>6185</v>
      </c>
      <c r="D6" s="119"/>
      <c r="E6" s="119">
        <f>SUM(C6:D6)</f>
        <v>6185</v>
      </c>
      <c r="F6" s="119"/>
      <c r="G6" s="119">
        <f>SUM(E6:F6)</f>
        <v>6185</v>
      </c>
    </row>
    <row r="7" spans="1:7" ht="12.75">
      <c r="A7" s="242" t="s">
        <v>288</v>
      </c>
      <c r="B7" s="16" t="s">
        <v>406</v>
      </c>
      <c r="C7" s="119">
        <v>0</v>
      </c>
      <c r="D7" s="119"/>
      <c r="E7" s="119">
        <f>SUM(C7:D7)</f>
        <v>0</v>
      </c>
      <c r="F7" s="119">
        <v>6856</v>
      </c>
      <c r="G7" s="119">
        <f>SUM(E7:F7)</f>
        <v>6856</v>
      </c>
    </row>
    <row r="8" spans="1:7" ht="12.75">
      <c r="A8" s="242" t="s">
        <v>289</v>
      </c>
      <c r="B8" s="16" t="s">
        <v>259</v>
      </c>
      <c r="C8" s="119">
        <v>3101</v>
      </c>
      <c r="D8" s="119"/>
      <c r="E8" s="119">
        <f>SUM(C8:D8)</f>
        <v>3101</v>
      </c>
      <c r="F8" s="119"/>
      <c r="G8" s="119">
        <f>SUM(E8:F8)</f>
        <v>3101</v>
      </c>
    </row>
    <row r="9" spans="1:7" ht="12.75">
      <c r="A9" s="451" t="s">
        <v>290</v>
      </c>
      <c r="B9" s="451"/>
      <c r="C9" s="77">
        <f>SUM(C5:C8)</f>
        <v>36865</v>
      </c>
      <c r="D9" s="77">
        <f>SUM(D5:D8)</f>
        <v>-518</v>
      </c>
      <c r="E9" s="77">
        <f>SUM(C9:D9)</f>
        <v>36347</v>
      </c>
      <c r="F9" s="77">
        <f>SUM(F5:F8)</f>
        <v>6856</v>
      </c>
      <c r="G9" s="77">
        <f>SUM(E9:F9)</f>
        <v>43203</v>
      </c>
    </row>
    <row r="10" spans="1:7" ht="12.75">
      <c r="A10" s="243"/>
      <c r="B10" s="243"/>
      <c r="C10" s="138"/>
      <c r="D10" s="138"/>
      <c r="E10" s="138"/>
      <c r="F10" s="138"/>
      <c r="G10" s="138"/>
    </row>
    <row r="11" spans="1:7" ht="12.75" customHeight="1">
      <c r="A11" s="453" t="s">
        <v>419</v>
      </c>
      <c r="B11" s="453"/>
      <c r="C11" s="453"/>
      <c r="D11" s="453"/>
      <c r="E11" s="453"/>
      <c r="F11"/>
      <c r="G11"/>
    </row>
    <row r="12" spans="2:7" ht="12.75">
      <c r="B12" s="3"/>
      <c r="C12" s="138"/>
      <c r="D12" s="138"/>
      <c r="E12" s="138"/>
      <c r="F12" s="138"/>
      <c r="G12" s="138"/>
    </row>
    <row r="13" spans="1:7" ht="12.75">
      <c r="A13" s="139" t="s">
        <v>284</v>
      </c>
      <c r="B13" s="76" t="s">
        <v>102</v>
      </c>
      <c r="C13" s="77">
        <v>1000</v>
      </c>
      <c r="D13" s="77">
        <v>-664</v>
      </c>
      <c r="E13" s="77">
        <f>SUM(C13:D13)</f>
        <v>336</v>
      </c>
      <c r="F13" s="77"/>
      <c r="G13" s="77">
        <f>SUM(E13:F13)</f>
        <v>336</v>
      </c>
    </row>
    <row r="14" spans="1:7" ht="12.75">
      <c r="A14" s="38"/>
      <c r="B14" s="76" t="s">
        <v>290</v>
      </c>
      <c r="C14" s="77">
        <f>SUM(C13)</f>
        <v>1000</v>
      </c>
      <c r="D14" s="77">
        <f>SUM(D13)</f>
        <v>-664</v>
      </c>
      <c r="E14" s="77">
        <f>SUM(E13)</f>
        <v>336</v>
      </c>
      <c r="F14" s="77">
        <f>SUM(F13)</f>
        <v>0</v>
      </c>
      <c r="G14" s="77">
        <f>SUM(G13)</f>
        <v>336</v>
      </c>
    </row>
    <row r="15" spans="1:7" ht="12.75">
      <c r="A15" s="451" t="s">
        <v>291</v>
      </c>
      <c r="B15" s="451"/>
      <c r="C15" s="77">
        <f>C9+C14</f>
        <v>37865</v>
      </c>
      <c r="D15" s="77">
        <f>D9+D14</f>
        <v>-1182</v>
      </c>
      <c r="E15" s="77">
        <f>E9+E14</f>
        <v>36683</v>
      </c>
      <c r="F15" s="77">
        <f>F9+F14</f>
        <v>6856</v>
      </c>
      <c r="G15" s="77">
        <f>G9+G14</f>
        <v>43539</v>
      </c>
    </row>
  </sheetData>
  <sheetProtection/>
  <mergeCells count="6">
    <mergeCell ref="A15:B15"/>
    <mergeCell ref="A3:B3"/>
    <mergeCell ref="A9:B9"/>
    <mergeCell ref="A11:E11"/>
    <mergeCell ref="A1:G1"/>
    <mergeCell ref="A2:G2"/>
  </mergeCells>
  <printOptions/>
  <pageMargins left="0.7" right="0.7" top="0.75" bottom="0.75" header="0.3" footer="0.3"/>
  <pageSetup horizontalDpi="600" verticalDpi="600" orientation="portrait" paperSize="9" scale="69" r:id="rId1"/>
  <headerFooter>
    <oddHeader>&amp;L11. melléklet a 10/2021. (V.27.)  önk. rendelethez, ezer Ft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6"/>
  <sheetViews>
    <sheetView view="pageLayout" workbookViewId="0" topLeftCell="A1">
      <selection activeCell="A9" sqref="A9"/>
    </sheetView>
  </sheetViews>
  <sheetFormatPr defaultColWidth="9.140625" defaultRowHeight="12.75"/>
  <cols>
    <col min="1" max="1" width="16.7109375" style="8" customWidth="1"/>
  </cols>
  <sheetData>
    <row r="1" spans="1:14" ht="18">
      <c r="A1" s="455" t="s">
        <v>413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</row>
    <row r="2" spans="1:14" ht="18">
      <c r="A2" s="457" t="s">
        <v>309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</row>
    <row r="3" spans="1:14" ht="12.75">
      <c r="A3" s="148" t="s">
        <v>91</v>
      </c>
      <c r="B3" s="149" t="s">
        <v>310</v>
      </c>
      <c r="C3" s="149" t="s">
        <v>311</v>
      </c>
      <c r="D3" s="149" t="s">
        <v>312</v>
      </c>
      <c r="E3" s="149" t="s">
        <v>313</v>
      </c>
      <c r="F3" s="149" t="s">
        <v>314</v>
      </c>
      <c r="G3" s="149" t="s">
        <v>315</v>
      </c>
      <c r="H3" s="149" t="s">
        <v>316</v>
      </c>
      <c r="I3" s="149" t="s">
        <v>317</v>
      </c>
      <c r="J3" s="149" t="s">
        <v>318</v>
      </c>
      <c r="K3" s="149" t="s">
        <v>319</v>
      </c>
      <c r="L3" s="149" t="s">
        <v>320</v>
      </c>
      <c r="M3" s="149" t="s">
        <v>321</v>
      </c>
      <c r="N3" s="149" t="s">
        <v>322</v>
      </c>
    </row>
    <row r="4" spans="1:14" ht="38.25">
      <c r="A4" s="150" t="s">
        <v>110</v>
      </c>
      <c r="B4" s="244">
        <v>11413</v>
      </c>
      <c r="C4" s="244">
        <v>11413</v>
      </c>
      <c r="D4" s="244">
        <v>11413</v>
      </c>
      <c r="E4" s="244">
        <v>11413</v>
      </c>
      <c r="F4" s="244">
        <v>11413</v>
      </c>
      <c r="G4" s="244">
        <v>11413</v>
      </c>
      <c r="H4" s="244">
        <v>11413</v>
      </c>
      <c r="I4" s="244">
        <v>11413</v>
      </c>
      <c r="J4" s="244">
        <v>11413</v>
      </c>
      <c r="K4" s="244">
        <v>11413</v>
      </c>
      <c r="L4" s="244">
        <v>11413</v>
      </c>
      <c r="M4" s="244">
        <v>11418</v>
      </c>
      <c r="N4" s="56">
        <f>SUM(B4:M4)</f>
        <v>136961</v>
      </c>
    </row>
    <row r="5" spans="1:14" ht="51">
      <c r="A5" s="150" t="s">
        <v>323</v>
      </c>
      <c r="B5" s="244">
        <v>1173</v>
      </c>
      <c r="C5" s="244">
        <v>1173</v>
      </c>
      <c r="D5" s="244">
        <v>1173</v>
      </c>
      <c r="E5" s="244">
        <v>1173</v>
      </c>
      <c r="F5" s="244">
        <v>1173</v>
      </c>
      <c r="G5" s="244">
        <v>1173</v>
      </c>
      <c r="H5" s="244">
        <v>1173</v>
      </c>
      <c r="I5" s="244">
        <v>1173</v>
      </c>
      <c r="J5" s="244">
        <v>1173</v>
      </c>
      <c r="K5" s="244">
        <v>1173</v>
      </c>
      <c r="L5" s="244">
        <v>1173</v>
      </c>
      <c r="M5" s="244">
        <v>1175</v>
      </c>
      <c r="N5" s="56">
        <f>SUM(B5:M5)</f>
        <v>14078</v>
      </c>
    </row>
    <row r="6" spans="1:14" ht="24.75" customHeight="1">
      <c r="A6" s="153" t="s">
        <v>324</v>
      </c>
      <c r="B6" s="154">
        <f>SUM(B4:B5)</f>
        <v>12586</v>
      </c>
      <c r="C6" s="154">
        <f aca="true" t="shared" si="0" ref="C6:M6">SUM(C4:C5)</f>
        <v>12586</v>
      </c>
      <c r="D6" s="154">
        <f t="shared" si="0"/>
        <v>12586</v>
      </c>
      <c r="E6" s="154">
        <f t="shared" si="0"/>
        <v>12586</v>
      </c>
      <c r="F6" s="154">
        <f t="shared" si="0"/>
        <v>12586</v>
      </c>
      <c r="G6" s="154">
        <f t="shared" si="0"/>
        <v>12586</v>
      </c>
      <c r="H6" s="154">
        <f t="shared" si="0"/>
        <v>12586</v>
      </c>
      <c r="I6" s="154">
        <f t="shared" si="0"/>
        <v>12586</v>
      </c>
      <c r="J6" s="154">
        <f t="shared" si="0"/>
        <v>12586</v>
      </c>
      <c r="K6" s="154">
        <f t="shared" si="0"/>
        <v>12586</v>
      </c>
      <c r="L6" s="154">
        <f t="shared" si="0"/>
        <v>12586</v>
      </c>
      <c r="M6" s="154">
        <f t="shared" si="0"/>
        <v>12593</v>
      </c>
      <c r="N6" s="154">
        <f>SUM(N4:N5)</f>
        <v>151039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98" r:id="rId1"/>
  <headerFooter>
    <oddHeader>&amp;L12 melléklet a 10/2021. (V.27.) rendelethez, 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view="pageLayout" workbookViewId="0" topLeftCell="A1">
      <selection activeCell="C10" sqref="B10:C10"/>
    </sheetView>
  </sheetViews>
  <sheetFormatPr defaultColWidth="9.140625" defaultRowHeight="12.75"/>
  <cols>
    <col min="8" max="8" width="18.140625" style="0" customWidth="1"/>
  </cols>
  <sheetData>
    <row r="1" spans="1:8" ht="15">
      <c r="A1" s="458" t="s">
        <v>414</v>
      </c>
      <c r="B1" s="458"/>
      <c r="C1" s="458"/>
      <c r="D1" s="458"/>
      <c r="E1" s="458"/>
      <c r="F1" s="458"/>
      <c r="G1" s="458"/>
      <c r="H1" s="458"/>
    </row>
    <row r="5" spans="1:8" ht="12.75">
      <c r="A5" s="3" t="s">
        <v>325</v>
      </c>
      <c r="B5" s="3"/>
      <c r="C5" s="3"/>
      <c r="D5" s="3"/>
      <c r="E5" s="3"/>
      <c r="H5" s="185">
        <v>3901725</v>
      </c>
    </row>
    <row r="7" spans="1:3" ht="12.75">
      <c r="A7" s="3" t="s">
        <v>326</v>
      </c>
      <c r="B7" s="3"/>
      <c r="C7" s="3"/>
    </row>
    <row r="8" ht="12.75">
      <c r="A8" t="s">
        <v>327</v>
      </c>
    </row>
    <row r="9" spans="1:8" ht="12.75">
      <c r="A9" t="s">
        <v>328</v>
      </c>
      <c r="H9" s="155"/>
    </row>
    <row r="10" spans="1:8" ht="12.75">
      <c r="A10" t="s">
        <v>329</v>
      </c>
      <c r="H10" s="155"/>
    </row>
    <row r="11" spans="1:8" ht="12.75">
      <c r="A11" t="s">
        <v>330</v>
      </c>
      <c r="H11" s="155"/>
    </row>
    <row r="12" spans="1:8" ht="12.75">
      <c r="A12" t="s">
        <v>331</v>
      </c>
      <c r="H12" s="155"/>
    </row>
    <row r="13" spans="1:8" ht="25.5" customHeight="1">
      <c r="A13" s="459" t="s">
        <v>376</v>
      </c>
      <c r="B13" s="459"/>
      <c r="C13" s="459"/>
      <c r="D13" s="459"/>
      <c r="E13" s="459"/>
      <c r="F13" s="459"/>
      <c r="G13" s="459"/>
      <c r="H13" s="155"/>
    </row>
    <row r="14" spans="1:8" ht="12.75">
      <c r="A14" s="3" t="s">
        <v>332</v>
      </c>
      <c r="H14" s="185"/>
    </row>
    <row r="16" spans="1:8" ht="12.75">
      <c r="A16" s="3" t="s">
        <v>333</v>
      </c>
      <c r="B16" s="3"/>
      <c r="C16" s="3"/>
      <c r="D16" s="3"/>
      <c r="H16" s="185"/>
    </row>
    <row r="17" spans="1:8" ht="12.75">
      <c r="A17" s="25" t="s">
        <v>446</v>
      </c>
      <c r="H17" s="155"/>
    </row>
    <row r="19" ht="12.75">
      <c r="A19" s="25" t="s">
        <v>769</v>
      </c>
    </row>
  </sheetData>
  <sheetProtection/>
  <mergeCells count="2">
    <mergeCell ref="A1:H1"/>
    <mergeCell ref="A13:G13"/>
  </mergeCells>
  <printOptions/>
  <pageMargins left="0.7" right="0.7" top="0.75" bottom="0.75" header="0.3" footer="0.3"/>
  <pageSetup horizontalDpi="600" verticalDpi="600" orientation="portrait" paperSize="9" r:id="rId1"/>
  <headerFooter>
    <oddHeader>&amp;L13. melléklet a 10/2021. (V.27.) önk.rendelethez, 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5"/>
  <sheetViews>
    <sheetView view="pageLayout" workbookViewId="0" topLeftCell="A1">
      <selection activeCell="B50" sqref="B50"/>
    </sheetView>
  </sheetViews>
  <sheetFormatPr defaultColWidth="8.8515625" defaultRowHeight="12.75"/>
  <cols>
    <col min="1" max="1" width="10.00390625" style="25" customWidth="1"/>
    <col min="2" max="2" width="44.00390625" style="12" customWidth="1"/>
    <col min="3" max="3" width="8.8515625" style="12" hidden="1" customWidth="1"/>
    <col min="4" max="4" width="15.421875" style="12" hidden="1" customWidth="1"/>
    <col min="5" max="5" width="17.8515625" style="12" hidden="1" customWidth="1"/>
    <col min="6" max="6" width="11.421875" style="12" bestFit="1" customWidth="1"/>
    <col min="7" max="7" width="13.57421875" style="12" bestFit="1" customWidth="1"/>
    <col min="8" max="8" width="17.7109375" style="12" bestFit="1" customWidth="1"/>
    <col min="9" max="9" width="11.28125" style="12" bestFit="1" customWidth="1"/>
    <col min="10" max="10" width="10.140625" style="25" bestFit="1" customWidth="1"/>
    <col min="11" max="12" width="9.7109375" style="25" bestFit="1" customWidth="1"/>
    <col min="13" max="13" width="12.140625" style="25" customWidth="1"/>
    <col min="14" max="14" width="10.57421875" style="25" customWidth="1"/>
    <col min="15" max="16384" width="8.8515625" style="25" customWidth="1"/>
  </cols>
  <sheetData>
    <row r="1" spans="1:14" ht="12.75">
      <c r="A1" s="461" t="s">
        <v>415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</row>
    <row r="2" spans="1:14" ht="24.75" customHeight="1">
      <c r="A2" s="463" t="s">
        <v>91</v>
      </c>
      <c r="B2" s="463"/>
      <c r="C2" s="245" t="s">
        <v>187</v>
      </c>
      <c r="D2" s="245" t="s">
        <v>188</v>
      </c>
      <c r="E2" s="245" t="s">
        <v>189</v>
      </c>
      <c r="F2" s="245" t="s">
        <v>187</v>
      </c>
      <c r="G2" s="245" t="s">
        <v>188</v>
      </c>
      <c r="H2" s="255" t="s">
        <v>190</v>
      </c>
      <c r="I2" s="463" t="s">
        <v>480</v>
      </c>
      <c r="J2" s="464" t="s">
        <v>481</v>
      </c>
      <c r="K2" s="465" t="s">
        <v>482</v>
      </c>
      <c r="L2" s="460" t="s">
        <v>503</v>
      </c>
      <c r="M2" s="460" t="s">
        <v>525</v>
      </c>
      <c r="N2" s="460" t="s">
        <v>524</v>
      </c>
    </row>
    <row r="3" spans="1:14" ht="23.25" customHeight="1">
      <c r="A3" s="463"/>
      <c r="B3" s="463"/>
      <c r="C3" s="255">
        <v>2018</v>
      </c>
      <c r="D3" s="255">
        <v>2018</v>
      </c>
      <c r="E3" s="255">
        <v>2018</v>
      </c>
      <c r="F3" s="255">
        <v>2020</v>
      </c>
      <c r="G3" s="255">
        <v>2020</v>
      </c>
      <c r="H3" s="255"/>
      <c r="I3" s="463"/>
      <c r="J3" s="464"/>
      <c r="K3" s="465"/>
      <c r="L3" s="460"/>
      <c r="M3" s="460"/>
      <c r="N3" s="460"/>
    </row>
    <row r="4" spans="1:14" s="3" customFormat="1" ht="12.75">
      <c r="A4" s="28" t="s">
        <v>6</v>
      </c>
      <c r="B4" s="193" t="s">
        <v>191</v>
      </c>
      <c r="C4" s="194"/>
      <c r="D4" s="194"/>
      <c r="E4" s="194"/>
      <c r="F4" s="194"/>
      <c r="G4" s="194"/>
      <c r="H4" s="194"/>
      <c r="I4" s="194"/>
      <c r="J4" s="28"/>
      <c r="K4" s="28"/>
      <c r="L4" s="24"/>
      <c r="M4" s="24"/>
      <c r="N4" s="28"/>
    </row>
    <row r="5" spans="1:14" s="3" customFormat="1" ht="25.5">
      <c r="A5" s="28" t="s">
        <v>192</v>
      </c>
      <c r="B5" s="151" t="s">
        <v>193</v>
      </c>
      <c r="C5" s="186">
        <v>20.76</v>
      </c>
      <c r="D5" s="187">
        <v>4580000</v>
      </c>
      <c r="E5" s="187">
        <f>C5*D5</f>
        <v>95080800</v>
      </c>
      <c r="F5" s="120">
        <v>20.54</v>
      </c>
      <c r="G5" s="189">
        <v>5450000</v>
      </c>
      <c r="H5" s="189">
        <v>94485400</v>
      </c>
      <c r="I5" s="189">
        <v>17548000</v>
      </c>
      <c r="J5" s="119">
        <v>513500</v>
      </c>
      <c r="K5" s="24"/>
      <c r="L5" s="24"/>
      <c r="M5" s="119"/>
      <c r="N5" s="24"/>
    </row>
    <row r="6" spans="1:14" s="3" customFormat="1" ht="25.5">
      <c r="A6" s="28" t="s">
        <v>450</v>
      </c>
      <c r="B6" s="151" t="s">
        <v>451</v>
      </c>
      <c r="C6" s="186"/>
      <c r="D6" s="187"/>
      <c r="E6" s="187"/>
      <c r="F6" s="120"/>
      <c r="G6" s="190"/>
      <c r="H6" s="189">
        <v>94485400</v>
      </c>
      <c r="I6" s="189">
        <v>17548000</v>
      </c>
      <c r="J6" s="119">
        <v>513500</v>
      </c>
      <c r="K6" s="24"/>
      <c r="L6" s="24"/>
      <c r="M6" s="119">
        <v>111943000</v>
      </c>
      <c r="N6" s="24"/>
    </row>
    <row r="7" spans="1:14" s="3" customFormat="1" ht="25.5">
      <c r="A7" s="28" t="s">
        <v>194</v>
      </c>
      <c r="B7" s="151" t="s">
        <v>195</v>
      </c>
      <c r="C7" s="187"/>
      <c r="D7" s="187">
        <v>22300</v>
      </c>
      <c r="E7" s="189">
        <v>8097130</v>
      </c>
      <c r="F7" s="28"/>
      <c r="G7" s="189">
        <v>22300</v>
      </c>
      <c r="H7" s="189">
        <v>9150120</v>
      </c>
      <c r="I7" s="189"/>
      <c r="J7" s="24"/>
      <c r="K7" s="24"/>
      <c r="L7" s="24"/>
      <c r="M7" s="119"/>
      <c r="N7" s="24"/>
    </row>
    <row r="8" spans="1:14" s="3" customFormat="1" ht="38.25">
      <c r="A8" s="28" t="s">
        <v>452</v>
      </c>
      <c r="B8" s="151" t="s">
        <v>453</v>
      </c>
      <c r="C8" s="187"/>
      <c r="D8" s="187"/>
      <c r="E8" s="189"/>
      <c r="F8" s="28"/>
      <c r="G8" s="189"/>
      <c r="H8" s="189">
        <v>5282636</v>
      </c>
      <c r="I8" s="189"/>
      <c r="J8" s="24"/>
      <c r="K8" s="24"/>
      <c r="L8" s="24"/>
      <c r="M8" s="119">
        <v>9150120</v>
      </c>
      <c r="N8" s="24"/>
    </row>
    <row r="9" spans="1:14" s="3" customFormat="1" ht="12.75">
      <c r="A9" s="28" t="s">
        <v>196</v>
      </c>
      <c r="B9" s="151" t="s">
        <v>197</v>
      </c>
      <c r="C9" s="187"/>
      <c r="D9" s="187"/>
      <c r="E9" s="189">
        <v>25216000</v>
      </c>
      <c r="F9" s="28"/>
      <c r="G9" s="190"/>
      <c r="H9" s="189">
        <v>25024000</v>
      </c>
      <c r="I9" s="189"/>
      <c r="J9" s="24"/>
      <c r="K9" s="24"/>
      <c r="L9" s="24"/>
      <c r="M9" s="119"/>
      <c r="N9" s="24"/>
    </row>
    <row r="10" spans="1:14" s="3" customFormat="1" ht="25.5">
      <c r="A10" s="28" t="s">
        <v>454</v>
      </c>
      <c r="B10" s="151" t="s">
        <v>455</v>
      </c>
      <c r="C10" s="187"/>
      <c r="D10" s="187"/>
      <c r="E10" s="189"/>
      <c r="F10" s="28"/>
      <c r="G10" s="190"/>
      <c r="H10" s="189">
        <v>25024000</v>
      </c>
      <c r="I10" s="189"/>
      <c r="J10" s="24"/>
      <c r="K10" s="24"/>
      <c r="L10" s="24"/>
      <c r="M10" s="119">
        <v>25024000</v>
      </c>
      <c r="N10" s="24"/>
    </row>
    <row r="11" spans="1:14" s="3" customFormat="1" ht="25.5">
      <c r="A11" s="28" t="s">
        <v>198</v>
      </c>
      <c r="B11" s="151" t="s">
        <v>199</v>
      </c>
      <c r="C11" s="187"/>
      <c r="D11" s="187"/>
      <c r="E11" s="189">
        <v>100000</v>
      </c>
      <c r="F11" s="28"/>
      <c r="G11" s="190"/>
      <c r="H11" s="189">
        <v>100000</v>
      </c>
      <c r="I11" s="189"/>
      <c r="J11" s="24"/>
      <c r="K11" s="24"/>
      <c r="L11" s="24"/>
      <c r="M11" s="119"/>
      <c r="N11" s="24"/>
    </row>
    <row r="12" spans="1:14" s="3" customFormat="1" ht="25.5">
      <c r="A12" s="28" t="s">
        <v>456</v>
      </c>
      <c r="B12" s="151" t="s">
        <v>457</v>
      </c>
      <c r="C12" s="187"/>
      <c r="D12" s="187"/>
      <c r="E12" s="189"/>
      <c r="F12" s="28"/>
      <c r="G12" s="190"/>
      <c r="H12" s="189">
        <v>100000</v>
      </c>
      <c r="I12" s="189"/>
      <c r="J12" s="24"/>
      <c r="K12" s="24"/>
      <c r="L12" s="24"/>
      <c r="M12" s="119">
        <v>100000</v>
      </c>
      <c r="N12" s="24"/>
    </row>
    <row r="13" spans="1:14" s="3" customFormat="1" ht="12.75">
      <c r="A13" s="28" t="s">
        <v>200</v>
      </c>
      <c r="B13" s="151" t="s">
        <v>201</v>
      </c>
      <c r="C13" s="187"/>
      <c r="D13" s="187"/>
      <c r="E13" s="189">
        <v>8526120</v>
      </c>
      <c r="F13" s="28"/>
      <c r="G13" s="190"/>
      <c r="H13" s="189">
        <v>8467100</v>
      </c>
      <c r="I13" s="189"/>
      <c r="J13" s="24"/>
      <c r="K13" s="24"/>
      <c r="L13" s="24"/>
      <c r="M13" s="119"/>
      <c r="N13" s="24"/>
    </row>
    <row r="14" spans="1:14" s="3" customFormat="1" ht="25.5">
      <c r="A14" s="28" t="s">
        <v>458</v>
      </c>
      <c r="B14" s="151" t="s">
        <v>459</v>
      </c>
      <c r="C14" s="187"/>
      <c r="D14" s="187"/>
      <c r="E14" s="189"/>
      <c r="F14" s="28"/>
      <c r="G14" s="190"/>
      <c r="H14" s="189">
        <v>8467100</v>
      </c>
      <c r="I14" s="189"/>
      <c r="J14" s="24"/>
      <c r="K14" s="24"/>
      <c r="L14" s="24"/>
      <c r="M14" s="119">
        <v>8467100</v>
      </c>
      <c r="N14" s="24"/>
    </row>
    <row r="15" spans="1:14" s="3" customFormat="1" ht="12.75">
      <c r="A15" s="28" t="s">
        <v>202</v>
      </c>
      <c r="B15" s="151" t="s">
        <v>203</v>
      </c>
      <c r="C15" s="187"/>
      <c r="D15" s="187">
        <v>2700</v>
      </c>
      <c r="E15" s="189">
        <v>13729500</v>
      </c>
      <c r="F15" s="28"/>
      <c r="G15" s="189">
        <v>2700</v>
      </c>
      <c r="H15" s="189">
        <v>13424400</v>
      </c>
      <c r="I15" s="189"/>
      <c r="J15" s="24"/>
      <c r="K15" s="24"/>
      <c r="L15" s="24"/>
      <c r="M15" s="119"/>
      <c r="N15" s="24"/>
    </row>
    <row r="16" spans="1:14" s="3" customFormat="1" ht="25.5">
      <c r="A16" s="28"/>
      <c r="B16" s="151" t="s">
        <v>204</v>
      </c>
      <c r="C16" s="187"/>
      <c r="D16" s="187"/>
      <c r="E16" s="187">
        <v>10897868</v>
      </c>
      <c r="F16" s="28"/>
      <c r="G16" s="188"/>
      <c r="H16" s="187">
        <v>0</v>
      </c>
      <c r="I16" s="187"/>
      <c r="J16" s="24"/>
      <c r="K16" s="24"/>
      <c r="L16" s="24"/>
      <c r="M16" s="119">
        <v>0</v>
      </c>
      <c r="N16" s="24"/>
    </row>
    <row r="17" spans="1:14" s="3" customFormat="1" ht="25.5">
      <c r="A17" s="28" t="s">
        <v>205</v>
      </c>
      <c r="B17" s="151" t="s">
        <v>206</v>
      </c>
      <c r="C17" s="191">
        <v>429</v>
      </c>
      <c r="D17" s="191">
        <v>2550</v>
      </c>
      <c r="E17" s="187">
        <f>C17*D17</f>
        <v>1093950</v>
      </c>
      <c r="F17" s="189">
        <v>389</v>
      </c>
      <c r="G17" s="189">
        <v>2550</v>
      </c>
      <c r="H17" s="189">
        <f>F17*G17</f>
        <v>991950</v>
      </c>
      <c r="I17" s="189"/>
      <c r="J17" s="24"/>
      <c r="K17" s="24"/>
      <c r="L17" s="24"/>
      <c r="M17" s="119"/>
      <c r="N17" s="24"/>
    </row>
    <row r="18" spans="1:14" s="3" customFormat="1" ht="25.5">
      <c r="A18" s="28"/>
      <c r="B18" s="151" t="s">
        <v>207</v>
      </c>
      <c r="C18" s="191"/>
      <c r="D18" s="191"/>
      <c r="E18" s="187"/>
      <c r="F18" s="187"/>
      <c r="G18" s="187"/>
      <c r="H18" s="187">
        <v>0</v>
      </c>
      <c r="I18" s="187"/>
      <c r="J18" s="24"/>
      <c r="K18" s="24"/>
      <c r="L18" s="24"/>
      <c r="M18" s="119">
        <v>0</v>
      </c>
      <c r="N18" s="24"/>
    </row>
    <row r="19" spans="1:14" s="3" customFormat="1" ht="12.75">
      <c r="A19" s="28" t="s">
        <v>208</v>
      </c>
      <c r="B19" s="151" t="s">
        <v>209</v>
      </c>
      <c r="C19" s="191"/>
      <c r="D19" s="191"/>
      <c r="E19" s="187"/>
      <c r="F19" s="187"/>
      <c r="G19" s="187"/>
      <c r="H19" s="187"/>
      <c r="I19" s="187"/>
      <c r="J19" s="24"/>
      <c r="K19" s="24"/>
      <c r="L19" s="24"/>
      <c r="M19" s="119"/>
      <c r="N19" s="24"/>
    </row>
    <row r="20" spans="1:14" s="3" customFormat="1" ht="12.75">
      <c r="A20" s="28" t="s">
        <v>460</v>
      </c>
      <c r="B20" s="151" t="s">
        <v>461</v>
      </c>
      <c r="C20" s="191"/>
      <c r="D20" s="191"/>
      <c r="E20" s="187"/>
      <c r="F20" s="187"/>
      <c r="G20" s="187"/>
      <c r="H20" s="187">
        <v>18283834</v>
      </c>
      <c r="I20" s="187"/>
      <c r="J20" s="24"/>
      <c r="K20" s="24"/>
      <c r="L20" s="24"/>
      <c r="M20" s="24">
        <v>18283834</v>
      </c>
      <c r="N20" s="24"/>
    </row>
    <row r="21" spans="1:14" s="3" customFormat="1" ht="25.5">
      <c r="A21" s="28" t="s">
        <v>462</v>
      </c>
      <c r="B21" s="151" t="s">
        <v>463</v>
      </c>
      <c r="C21" s="191"/>
      <c r="D21" s="191"/>
      <c r="E21" s="187"/>
      <c r="F21" s="187"/>
      <c r="G21" s="187"/>
      <c r="H21" s="187">
        <f>H6+H8+H10+H12+H14</f>
        <v>133359136</v>
      </c>
      <c r="I21" s="187">
        <f>I6+I8+I10+I12+I14</f>
        <v>17548000</v>
      </c>
      <c r="J21" s="187">
        <f>J6+J8+J10+J12+J14</f>
        <v>513500</v>
      </c>
      <c r="K21" s="24"/>
      <c r="L21" s="24"/>
      <c r="M21" s="24">
        <v>150816736</v>
      </c>
      <c r="N21" s="24"/>
    </row>
    <row r="22" spans="1:14" s="3" customFormat="1" ht="12.75">
      <c r="A22" s="28" t="s">
        <v>210</v>
      </c>
      <c r="B22" s="151" t="s">
        <v>211</v>
      </c>
      <c r="C22" s="191"/>
      <c r="D22" s="191"/>
      <c r="E22" s="187">
        <v>1756400</v>
      </c>
      <c r="F22" s="187"/>
      <c r="G22" s="187"/>
      <c r="H22" s="187">
        <v>840800</v>
      </c>
      <c r="I22" s="187"/>
      <c r="J22" s="187"/>
      <c r="K22" s="24"/>
      <c r="L22" s="24"/>
      <c r="M22" s="24">
        <v>840800</v>
      </c>
      <c r="N22" s="24"/>
    </row>
    <row r="23" spans="1:14" s="3" customFormat="1" ht="12.75">
      <c r="A23" s="195"/>
      <c r="B23" s="193" t="s">
        <v>2</v>
      </c>
      <c r="C23" s="196"/>
      <c r="D23" s="196"/>
      <c r="E23" s="196" t="e">
        <f>E5+#REF!+E16+E17+E19+E22</f>
        <v>#REF!</v>
      </c>
      <c r="F23" s="196"/>
      <c r="G23" s="196"/>
      <c r="H23" s="196">
        <f>H21+H22</f>
        <v>134199936</v>
      </c>
      <c r="I23" s="196">
        <f>I21+I22</f>
        <v>17548000</v>
      </c>
      <c r="J23" s="196">
        <f>J21+J22</f>
        <v>513500</v>
      </c>
      <c r="K23" s="196">
        <f>K21+K22</f>
        <v>0</v>
      </c>
      <c r="L23" s="257"/>
      <c r="M23" s="257">
        <f>SUM(M21:M22)</f>
        <v>151657536</v>
      </c>
      <c r="N23" s="257"/>
    </row>
    <row r="24" spans="1:14" s="3" customFormat="1" ht="12.75">
      <c r="A24" s="28" t="s">
        <v>7</v>
      </c>
      <c r="B24" s="197" t="s">
        <v>212</v>
      </c>
      <c r="C24" s="187"/>
      <c r="D24" s="187"/>
      <c r="E24" s="187"/>
      <c r="F24" s="187"/>
      <c r="G24" s="187"/>
      <c r="H24" s="187"/>
      <c r="I24" s="187"/>
      <c r="J24" s="24"/>
      <c r="K24" s="24"/>
      <c r="L24" s="24"/>
      <c r="M24" s="24"/>
      <c r="N24" s="24"/>
    </row>
    <row r="25" spans="1:14" ht="12.75">
      <c r="A25" s="198" t="s">
        <v>213</v>
      </c>
      <c r="B25" s="151" t="s">
        <v>214</v>
      </c>
      <c r="C25" s="192">
        <v>12.9</v>
      </c>
      <c r="D25" s="117">
        <v>4419000</v>
      </c>
      <c r="E25" s="187">
        <f>C25*D25/12*8</f>
        <v>38003400</v>
      </c>
      <c r="F25" s="192">
        <v>12</v>
      </c>
      <c r="G25" s="117">
        <v>4371500</v>
      </c>
      <c r="H25" s="187">
        <f>F25*G25</f>
        <v>52458000</v>
      </c>
      <c r="I25" s="187"/>
      <c r="J25" s="119"/>
      <c r="K25" s="119"/>
      <c r="L25" s="119">
        <v>1311450</v>
      </c>
      <c r="M25" s="119">
        <v>53769450</v>
      </c>
      <c r="N25" s="119"/>
    </row>
    <row r="26" spans="1:14" ht="51">
      <c r="A26" s="198" t="s">
        <v>215</v>
      </c>
      <c r="B26" s="151" t="s">
        <v>216</v>
      </c>
      <c r="C26" s="192">
        <v>8</v>
      </c>
      <c r="D26" s="117">
        <v>2205000</v>
      </c>
      <c r="E26" s="187">
        <f>C26*D26/12*8</f>
        <v>11760000</v>
      </c>
      <c r="F26" s="192">
        <v>8</v>
      </c>
      <c r="G26" s="117">
        <v>2400000</v>
      </c>
      <c r="H26" s="187">
        <f>F26*G26</f>
        <v>19200000</v>
      </c>
      <c r="I26" s="187"/>
      <c r="J26" s="119"/>
      <c r="K26" s="119"/>
      <c r="L26" s="119"/>
      <c r="M26" s="119">
        <v>19200000</v>
      </c>
      <c r="N26" s="119"/>
    </row>
    <row r="27" spans="1:14" ht="51">
      <c r="A27" s="198" t="s">
        <v>217</v>
      </c>
      <c r="B27" s="151" t="s">
        <v>218</v>
      </c>
      <c r="C27" s="192"/>
      <c r="D27" s="117"/>
      <c r="E27" s="187"/>
      <c r="F27" s="192">
        <v>1</v>
      </c>
      <c r="G27" s="117">
        <v>4371500</v>
      </c>
      <c r="H27" s="187">
        <f>F27*G27</f>
        <v>4371500</v>
      </c>
      <c r="I27" s="187"/>
      <c r="J27" s="119"/>
      <c r="K27" s="119"/>
      <c r="L27" s="119"/>
      <c r="M27" s="119">
        <v>4371500</v>
      </c>
      <c r="N27" s="119"/>
    </row>
    <row r="28" spans="1:14" ht="12.75">
      <c r="A28" s="198" t="s">
        <v>219</v>
      </c>
      <c r="B28" s="151" t="s">
        <v>214</v>
      </c>
      <c r="C28" s="192">
        <v>12.7</v>
      </c>
      <c r="D28" s="117">
        <v>4419000</v>
      </c>
      <c r="E28" s="187">
        <f>C28*D28/12*4</f>
        <v>18707100</v>
      </c>
      <c r="F28" s="192"/>
      <c r="G28" s="117"/>
      <c r="H28" s="187">
        <f aca="true" t="shared" si="0" ref="H28:H43">F28*G28</f>
        <v>0</v>
      </c>
      <c r="I28" s="187"/>
      <c r="J28" s="119"/>
      <c r="K28" s="119"/>
      <c r="L28" s="119"/>
      <c r="M28" s="119"/>
      <c r="N28" s="119"/>
    </row>
    <row r="29" spans="1:14" ht="51">
      <c r="A29" s="198" t="s">
        <v>220</v>
      </c>
      <c r="B29" s="151" t="s">
        <v>216</v>
      </c>
      <c r="C29" s="192">
        <v>8</v>
      </c>
      <c r="D29" s="117">
        <v>2205000</v>
      </c>
      <c r="E29" s="187">
        <f>C29*D29/12*4</f>
        <v>5880000</v>
      </c>
      <c r="F29" s="192"/>
      <c r="G29" s="117"/>
      <c r="H29" s="187">
        <f t="shared" si="0"/>
        <v>0</v>
      </c>
      <c r="I29" s="187"/>
      <c r="J29" s="119"/>
      <c r="K29" s="119"/>
      <c r="L29" s="119"/>
      <c r="M29" s="119"/>
      <c r="N29" s="119"/>
    </row>
    <row r="30" spans="1:14" ht="51">
      <c r="A30" s="198" t="s">
        <v>221</v>
      </c>
      <c r="B30" s="151" t="s">
        <v>218</v>
      </c>
      <c r="C30" s="192"/>
      <c r="D30" s="117"/>
      <c r="E30" s="187"/>
      <c r="F30" s="192"/>
      <c r="G30" s="117"/>
      <c r="H30" s="187">
        <f t="shared" si="0"/>
        <v>0</v>
      </c>
      <c r="I30" s="187"/>
      <c r="J30" s="119"/>
      <c r="K30" s="119"/>
      <c r="L30" s="119"/>
      <c r="M30" s="119"/>
      <c r="N30" s="119"/>
    </row>
    <row r="31" spans="1:14" ht="12.75">
      <c r="A31" s="199" t="s">
        <v>222</v>
      </c>
      <c r="B31" s="151" t="s">
        <v>223</v>
      </c>
      <c r="C31" s="187">
        <v>137</v>
      </c>
      <c r="D31" s="117">
        <v>81700</v>
      </c>
      <c r="E31" s="187">
        <f>(C31*D31)/12*8</f>
        <v>7461933.333333333</v>
      </c>
      <c r="F31" s="187">
        <v>127</v>
      </c>
      <c r="G31" s="117">
        <v>97400</v>
      </c>
      <c r="H31" s="187">
        <f t="shared" si="0"/>
        <v>12369800</v>
      </c>
      <c r="I31" s="187"/>
      <c r="J31" s="119"/>
      <c r="K31" s="119"/>
      <c r="L31" s="119">
        <v>126620</v>
      </c>
      <c r="M31" s="119">
        <v>12535380</v>
      </c>
      <c r="N31" s="119">
        <v>38960</v>
      </c>
    </row>
    <row r="32" spans="1:14" ht="12.75">
      <c r="A32" s="199" t="s">
        <v>224</v>
      </c>
      <c r="B32" s="151" t="s">
        <v>223</v>
      </c>
      <c r="C32" s="187">
        <v>137</v>
      </c>
      <c r="D32" s="117">
        <v>81700</v>
      </c>
      <c r="E32" s="187">
        <f>(C32*D32)/12*4</f>
        <v>3730966.6666666665</v>
      </c>
      <c r="F32" s="187"/>
      <c r="G32" s="117"/>
      <c r="H32" s="187">
        <f t="shared" si="0"/>
        <v>0</v>
      </c>
      <c r="I32" s="187"/>
      <c r="J32" s="119"/>
      <c r="K32" s="119"/>
      <c r="L32" s="119"/>
      <c r="M32" s="119"/>
      <c r="N32" s="119"/>
    </row>
    <row r="33" spans="1:14" ht="25.5">
      <c r="A33" s="198" t="s">
        <v>225</v>
      </c>
      <c r="B33" s="151" t="s">
        <v>226</v>
      </c>
      <c r="C33" s="187">
        <v>4</v>
      </c>
      <c r="D33" s="117">
        <v>189000</v>
      </c>
      <c r="E33" s="187">
        <f>(C33*D33)/12*8</f>
        <v>504000</v>
      </c>
      <c r="F33" s="187">
        <v>4</v>
      </c>
      <c r="G33" s="117">
        <v>189000</v>
      </c>
      <c r="H33" s="187">
        <f t="shared" si="0"/>
        <v>756000</v>
      </c>
      <c r="I33" s="187"/>
      <c r="J33" s="119"/>
      <c r="K33" s="119"/>
      <c r="L33" s="119"/>
      <c r="M33" s="119">
        <v>567000</v>
      </c>
      <c r="N33" s="119">
        <v>-189000</v>
      </c>
    </row>
    <row r="34" spans="1:14" ht="50.25" customHeight="1">
      <c r="A34" s="200" t="s">
        <v>227</v>
      </c>
      <c r="B34" s="151" t="s">
        <v>228</v>
      </c>
      <c r="C34" s="187">
        <v>3</v>
      </c>
      <c r="D34" s="187">
        <v>401000</v>
      </c>
      <c r="E34" s="187">
        <f>C34*D34</f>
        <v>1203000</v>
      </c>
      <c r="F34" s="187">
        <v>4</v>
      </c>
      <c r="G34" s="187">
        <v>396700</v>
      </c>
      <c r="H34" s="187">
        <f t="shared" si="0"/>
        <v>1586800</v>
      </c>
      <c r="I34" s="187"/>
      <c r="J34" s="119"/>
      <c r="K34" s="119"/>
      <c r="L34" s="119">
        <v>-396700</v>
      </c>
      <c r="M34" s="119">
        <v>1150430</v>
      </c>
      <c r="N34" s="119">
        <v>-39670</v>
      </c>
    </row>
    <row r="35" spans="1:14" ht="50.25" customHeight="1">
      <c r="A35" s="200" t="s">
        <v>229</v>
      </c>
      <c r="B35" s="151" t="s">
        <v>230</v>
      </c>
      <c r="C35" s="187"/>
      <c r="D35" s="187"/>
      <c r="E35" s="187"/>
      <c r="F35" s="187">
        <v>2</v>
      </c>
      <c r="G35" s="187">
        <v>811600</v>
      </c>
      <c r="H35" s="187">
        <f t="shared" si="0"/>
        <v>1623200</v>
      </c>
      <c r="I35" s="187"/>
      <c r="J35" s="119"/>
      <c r="K35" s="119">
        <v>-811600</v>
      </c>
      <c r="L35" s="119">
        <v>405800</v>
      </c>
      <c r="M35" s="119">
        <v>1136240</v>
      </c>
      <c r="N35" s="333">
        <v>-81160</v>
      </c>
    </row>
    <row r="36" spans="1:14" ht="12.75">
      <c r="A36" s="258"/>
      <c r="B36" s="259" t="s">
        <v>2</v>
      </c>
      <c r="C36" s="260"/>
      <c r="D36" s="260"/>
      <c r="E36" s="260">
        <f>SUM(E25:E34)</f>
        <v>87250400</v>
      </c>
      <c r="F36" s="260"/>
      <c r="G36" s="260"/>
      <c r="H36" s="260">
        <f>SUM(H25:H35)</f>
        <v>92365300</v>
      </c>
      <c r="I36" s="260"/>
      <c r="J36" s="260">
        <v>6752500</v>
      </c>
      <c r="K36" s="260">
        <f>SUM(K25:K35)</f>
        <v>-811600</v>
      </c>
      <c r="L36" s="261">
        <f>SUM(L25:L35)</f>
        <v>1447170</v>
      </c>
      <c r="M36" s="261">
        <f>SUM(M25:M35)</f>
        <v>92730000</v>
      </c>
      <c r="N36" s="261">
        <f>SUM(N25:N35)</f>
        <v>-270870</v>
      </c>
    </row>
    <row r="37" spans="1:14" ht="25.5">
      <c r="A37" s="199"/>
      <c r="B37" s="201" t="s">
        <v>231</v>
      </c>
      <c r="C37" s="187"/>
      <c r="D37" s="187"/>
      <c r="E37" s="187"/>
      <c r="F37" s="187"/>
      <c r="G37" s="187"/>
      <c r="H37" s="187">
        <f t="shared" si="0"/>
        <v>0</v>
      </c>
      <c r="I37" s="187"/>
      <c r="J37" s="119"/>
      <c r="K37" s="119"/>
      <c r="L37" s="119"/>
      <c r="M37" s="119"/>
      <c r="N37" s="119"/>
    </row>
    <row r="38" spans="1:14" ht="12.75">
      <c r="A38" s="199" t="s">
        <v>232</v>
      </c>
      <c r="B38" s="151" t="s">
        <v>233</v>
      </c>
      <c r="C38" s="187"/>
      <c r="D38" s="187"/>
      <c r="E38" s="187">
        <v>46019000</v>
      </c>
      <c r="F38" s="192"/>
      <c r="G38" s="117"/>
      <c r="H38" s="187">
        <v>16953000</v>
      </c>
      <c r="I38" s="187"/>
      <c r="J38" s="119"/>
      <c r="K38" s="119"/>
      <c r="L38" s="119"/>
      <c r="M38" s="119">
        <v>16953000</v>
      </c>
      <c r="N38" s="119"/>
    </row>
    <row r="39" spans="1:14" ht="12.75">
      <c r="A39" s="199" t="s">
        <v>234</v>
      </c>
      <c r="B39" s="151" t="s">
        <v>235</v>
      </c>
      <c r="C39" s="186">
        <v>7.59</v>
      </c>
      <c r="D39" s="187">
        <v>1900000</v>
      </c>
      <c r="E39" s="187">
        <f>C39*D39</f>
        <v>14421000</v>
      </c>
      <c r="F39" s="192">
        <v>8.2</v>
      </c>
      <c r="G39" s="117">
        <v>2200000</v>
      </c>
      <c r="H39" s="187">
        <f t="shared" si="0"/>
        <v>18040000</v>
      </c>
      <c r="I39" s="187"/>
      <c r="J39" s="119">
        <v>1309440</v>
      </c>
      <c r="K39" s="119">
        <v>-1672000</v>
      </c>
      <c r="L39" s="119">
        <v>242000</v>
      </c>
      <c r="M39" s="119">
        <v>15334000</v>
      </c>
      <c r="N39" s="119">
        <v>-1726736</v>
      </c>
    </row>
    <row r="40" spans="1:14" ht="12.75">
      <c r="A40" s="199" t="s">
        <v>236</v>
      </c>
      <c r="B40" s="151" t="s">
        <v>237</v>
      </c>
      <c r="C40" s="188"/>
      <c r="D40" s="187"/>
      <c r="E40" s="187">
        <v>18725596</v>
      </c>
      <c r="F40" s="192"/>
      <c r="G40" s="117"/>
      <c r="H40" s="187">
        <v>16428995</v>
      </c>
      <c r="I40" s="187"/>
      <c r="J40" s="119"/>
      <c r="K40" s="119">
        <v>-48334</v>
      </c>
      <c r="L40" s="119">
        <v>-766894</v>
      </c>
      <c r="M40" s="119">
        <v>15613767</v>
      </c>
      <c r="N40" s="119"/>
    </row>
    <row r="41" spans="1:14" ht="25.5">
      <c r="A41" s="199" t="s">
        <v>238</v>
      </c>
      <c r="B41" s="151" t="s">
        <v>239</v>
      </c>
      <c r="C41" s="187">
        <v>570</v>
      </c>
      <c r="D41" s="187">
        <v>920</v>
      </c>
      <c r="E41" s="187">
        <f>C41*D41</f>
        <v>524400</v>
      </c>
      <c r="F41" s="192">
        <v>513</v>
      </c>
      <c r="G41" s="117">
        <v>118</v>
      </c>
      <c r="H41" s="187">
        <f t="shared" si="0"/>
        <v>60534</v>
      </c>
      <c r="I41" s="187"/>
      <c r="J41" s="119"/>
      <c r="K41" s="119">
        <v>11799</v>
      </c>
      <c r="L41" s="119">
        <v>-33345</v>
      </c>
      <c r="M41" s="119">
        <v>40014</v>
      </c>
      <c r="N41" s="119">
        <v>1026</v>
      </c>
    </row>
    <row r="42" spans="1:14" ht="51">
      <c r="A42" s="199" t="s">
        <v>240</v>
      </c>
      <c r="B42" s="151" t="s">
        <v>241</v>
      </c>
      <c r="C42" s="192">
        <v>1.5</v>
      </c>
      <c r="D42" s="187">
        <v>4419000</v>
      </c>
      <c r="E42" s="187">
        <f>C42*D42</f>
        <v>6628500</v>
      </c>
      <c r="F42" s="192">
        <v>1.7</v>
      </c>
      <c r="G42" s="117">
        <v>4419000</v>
      </c>
      <c r="H42" s="187">
        <f t="shared" si="0"/>
        <v>7512300</v>
      </c>
      <c r="I42" s="187"/>
      <c r="J42" s="119"/>
      <c r="K42" s="119"/>
      <c r="L42" s="119">
        <v>1767600</v>
      </c>
      <c r="M42" s="119">
        <v>11047500</v>
      </c>
      <c r="N42" s="119">
        <v>1767600</v>
      </c>
    </row>
    <row r="43" spans="1:14" ht="38.25">
      <c r="A43" s="199" t="s">
        <v>504</v>
      </c>
      <c r="B43" s="151" t="s">
        <v>242</v>
      </c>
      <c r="C43" s="192">
        <v>2.2</v>
      </c>
      <c r="D43" s="187">
        <v>2993000</v>
      </c>
      <c r="E43" s="187">
        <f>C43*D43</f>
        <v>6584600.000000001</v>
      </c>
      <c r="F43" s="192">
        <v>2.5</v>
      </c>
      <c r="G43" s="117">
        <v>2993000</v>
      </c>
      <c r="H43" s="187">
        <f t="shared" si="0"/>
        <v>7482500</v>
      </c>
      <c r="I43" s="187"/>
      <c r="J43" s="119">
        <v>638550</v>
      </c>
      <c r="K43" s="119"/>
      <c r="L43" s="119">
        <v>-1197200</v>
      </c>
      <c r="M43" s="119">
        <v>7482500</v>
      </c>
      <c r="N43" s="119">
        <v>1197200</v>
      </c>
    </row>
    <row r="44" spans="1:14" ht="25.5">
      <c r="A44" s="199" t="s">
        <v>8</v>
      </c>
      <c r="B44" s="151" t="s">
        <v>243</v>
      </c>
      <c r="C44" s="202"/>
      <c r="D44" s="187"/>
      <c r="E44" s="187">
        <v>1760000</v>
      </c>
      <c r="F44" s="187"/>
      <c r="G44" s="117"/>
      <c r="H44" s="187">
        <v>2081000</v>
      </c>
      <c r="I44" s="187"/>
      <c r="J44" s="119"/>
      <c r="K44" s="119">
        <v>-537000</v>
      </c>
      <c r="L44" s="119"/>
      <c r="M44" s="119">
        <v>1544000</v>
      </c>
      <c r="N44" s="119"/>
    </row>
    <row r="45" spans="1:14" ht="12.75">
      <c r="A45" s="262"/>
      <c r="B45" s="263" t="s">
        <v>2</v>
      </c>
      <c r="C45" s="264"/>
      <c r="D45" s="264"/>
      <c r="E45" s="264">
        <f>SUM(E38:E44)</f>
        <v>94663096</v>
      </c>
      <c r="F45" s="264"/>
      <c r="G45" s="264"/>
      <c r="H45" s="264">
        <f aca="true" t="shared" si="1" ref="H45:N45">SUM(H38:H44)</f>
        <v>68558329</v>
      </c>
      <c r="I45" s="264">
        <f t="shared" si="1"/>
        <v>0</v>
      </c>
      <c r="J45" s="264">
        <f t="shared" si="1"/>
        <v>1947990</v>
      </c>
      <c r="K45" s="264">
        <f t="shared" si="1"/>
        <v>-2245535</v>
      </c>
      <c r="L45" s="334">
        <f t="shared" si="1"/>
        <v>12161</v>
      </c>
      <c r="M45" s="334">
        <f t="shared" si="1"/>
        <v>68014781</v>
      </c>
      <c r="N45" s="334">
        <f t="shared" si="1"/>
        <v>1239090</v>
      </c>
    </row>
    <row r="46" spans="1:14" ht="12.75">
      <c r="A46" s="199"/>
      <c r="B46" s="203" t="s">
        <v>244</v>
      </c>
      <c r="C46" s="187"/>
      <c r="D46" s="187"/>
      <c r="E46" s="187"/>
      <c r="F46" s="192"/>
      <c r="G46" s="117"/>
      <c r="H46" s="187"/>
      <c r="I46" s="187"/>
      <c r="J46" s="119"/>
      <c r="K46" s="119"/>
      <c r="L46" s="119"/>
      <c r="M46" s="119"/>
      <c r="N46" s="119"/>
    </row>
    <row r="47" spans="1:14" s="3" customFormat="1" ht="12.75">
      <c r="A47" s="199" t="s">
        <v>245</v>
      </c>
      <c r="B47" s="151" t="s">
        <v>246</v>
      </c>
      <c r="C47" s="187">
        <v>5085</v>
      </c>
      <c r="D47" s="187">
        <v>1210</v>
      </c>
      <c r="E47" s="187">
        <f>C47*D47</f>
        <v>6152850</v>
      </c>
      <c r="F47" s="192"/>
      <c r="G47" s="117">
        <v>1210</v>
      </c>
      <c r="H47" s="187">
        <v>6219972</v>
      </c>
      <c r="I47" s="187"/>
      <c r="J47" s="24">
        <v>2137960</v>
      </c>
      <c r="K47" s="24"/>
      <c r="L47" s="24"/>
      <c r="M47" s="24">
        <v>6219972</v>
      </c>
      <c r="N47" s="24"/>
    </row>
    <row r="48" spans="1:14" s="3" customFormat="1" ht="12.75">
      <c r="A48" s="199" t="s">
        <v>247</v>
      </c>
      <c r="B48" s="151" t="s">
        <v>248</v>
      </c>
      <c r="C48" s="187"/>
      <c r="D48" s="187"/>
      <c r="E48" s="188"/>
      <c r="F48" s="192"/>
      <c r="G48" s="117"/>
      <c r="H48" s="188"/>
      <c r="I48" s="188"/>
      <c r="J48" s="24"/>
      <c r="K48" s="24"/>
      <c r="L48" s="24"/>
      <c r="M48" s="24"/>
      <c r="N48" s="24"/>
    </row>
    <row r="49" spans="1:14" s="3" customFormat="1" ht="12.75">
      <c r="A49" s="204"/>
      <c r="B49" s="203" t="s">
        <v>2</v>
      </c>
      <c r="C49" s="205"/>
      <c r="D49" s="205"/>
      <c r="E49" s="206">
        <f>SUM(E47:E48)</f>
        <v>6152850</v>
      </c>
      <c r="F49" s="206"/>
      <c r="G49" s="206"/>
      <c r="H49" s="206">
        <f aca="true" t="shared" si="2" ref="H49:M49">SUM(H47:H48)</f>
        <v>6219972</v>
      </c>
      <c r="I49" s="206">
        <f t="shared" si="2"/>
        <v>0</v>
      </c>
      <c r="J49" s="206">
        <f t="shared" si="2"/>
        <v>2137960</v>
      </c>
      <c r="K49" s="206">
        <f t="shared" si="2"/>
        <v>0</v>
      </c>
      <c r="L49" s="335">
        <f t="shared" si="2"/>
        <v>0</v>
      </c>
      <c r="M49" s="336">
        <f t="shared" si="2"/>
        <v>6219972</v>
      </c>
      <c r="N49" s="336"/>
    </row>
    <row r="50" spans="1:14" s="3" customFormat="1" ht="30.75" customHeight="1">
      <c r="A50" s="207"/>
      <c r="B50" s="208" t="s">
        <v>249</v>
      </c>
      <c r="C50" s="209"/>
      <c r="D50" s="209"/>
      <c r="E50" s="210" t="e">
        <f>E23+E36+E45+E49</f>
        <v>#REF!</v>
      </c>
      <c r="F50" s="210"/>
      <c r="G50" s="210"/>
      <c r="H50" s="210">
        <f aca="true" t="shared" si="3" ref="H50:M50">H23+H36+H45+H49</f>
        <v>301343537</v>
      </c>
      <c r="I50" s="210">
        <f t="shared" si="3"/>
        <v>17548000</v>
      </c>
      <c r="J50" s="210">
        <f t="shared" si="3"/>
        <v>11351950</v>
      </c>
      <c r="K50" s="210">
        <f t="shared" si="3"/>
        <v>-3057135</v>
      </c>
      <c r="L50" s="337">
        <f t="shared" si="3"/>
        <v>1459331</v>
      </c>
      <c r="M50" s="337">
        <f t="shared" si="3"/>
        <v>318622289</v>
      </c>
      <c r="N50" s="338">
        <f>N49+N45+N36+N23</f>
        <v>968220</v>
      </c>
    </row>
    <row r="51" spans="2:9" s="3" customFormat="1" ht="12.75">
      <c r="B51" s="156" t="s">
        <v>250</v>
      </c>
      <c r="C51" s="156"/>
      <c r="D51" s="156"/>
      <c r="E51" s="156"/>
      <c r="F51" s="156"/>
      <c r="G51" s="156"/>
      <c r="H51" s="156"/>
      <c r="I51" s="156"/>
    </row>
    <row r="52" spans="2:9" s="3" customFormat="1" ht="12.75">
      <c r="B52" s="156"/>
      <c r="C52" s="156"/>
      <c r="D52" s="156"/>
      <c r="E52" s="156"/>
      <c r="F52" s="156"/>
      <c r="G52" s="156"/>
      <c r="H52" s="156"/>
      <c r="I52" s="156"/>
    </row>
    <row r="53" spans="2:9" s="3" customFormat="1" ht="12.75">
      <c r="B53" s="156"/>
      <c r="C53" s="156"/>
      <c r="D53" s="156"/>
      <c r="E53" s="156"/>
      <c r="F53" s="156"/>
      <c r="G53" s="156"/>
      <c r="H53" s="156"/>
      <c r="I53" s="156"/>
    </row>
    <row r="54" spans="2:9" ht="23.25" customHeight="1">
      <c r="B54" s="25"/>
      <c r="C54" s="25"/>
      <c r="D54" s="25"/>
      <c r="E54" s="25"/>
      <c r="F54" s="25"/>
      <c r="G54" s="25"/>
      <c r="H54" s="25"/>
      <c r="I54" s="25"/>
    </row>
    <row r="55" spans="2:9" ht="12.75">
      <c r="B55" s="25"/>
      <c r="C55" s="25"/>
      <c r="D55" s="25"/>
      <c r="E55" s="25"/>
      <c r="F55" s="25"/>
      <c r="G55" s="25"/>
      <c r="H55" s="25"/>
      <c r="I55" s="25"/>
    </row>
    <row r="56" spans="2:9" ht="12.75">
      <c r="B56" s="25"/>
      <c r="C56" s="25"/>
      <c r="D56" s="25"/>
      <c r="E56" s="25"/>
      <c r="F56" s="25"/>
      <c r="G56" s="25"/>
      <c r="H56" s="25"/>
      <c r="I56" s="25"/>
    </row>
    <row r="57" spans="2:9" ht="12.75">
      <c r="B57" s="25"/>
      <c r="C57" s="25"/>
      <c r="D57" s="25"/>
      <c r="E57" s="25"/>
      <c r="F57" s="25"/>
      <c r="G57" s="25"/>
      <c r="H57" s="25"/>
      <c r="I57" s="25"/>
    </row>
    <row r="58" spans="2:9" ht="12.75">
      <c r="B58" s="25"/>
      <c r="C58" s="25"/>
      <c r="D58" s="25"/>
      <c r="E58" s="25"/>
      <c r="F58" s="25"/>
      <c r="G58" s="25"/>
      <c r="H58" s="25"/>
      <c r="I58" s="25"/>
    </row>
    <row r="59" spans="2:9" ht="12.75">
      <c r="B59" s="25"/>
      <c r="C59" s="25"/>
      <c r="D59" s="25"/>
      <c r="E59" s="25"/>
      <c r="F59" s="25"/>
      <c r="G59" s="25"/>
      <c r="H59" s="25"/>
      <c r="I59" s="25"/>
    </row>
    <row r="60" spans="2:9" ht="12.75">
      <c r="B60" s="25"/>
      <c r="C60" s="25"/>
      <c r="D60" s="25"/>
      <c r="E60" s="25"/>
      <c r="F60" s="25"/>
      <c r="G60" s="25"/>
      <c r="H60" s="25"/>
      <c r="I60" s="25"/>
    </row>
    <row r="61" spans="2:9" ht="12.75">
      <c r="B61" s="25"/>
      <c r="C61" s="25"/>
      <c r="D61" s="25"/>
      <c r="E61" s="25"/>
      <c r="F61" s="25"/>
      <c r="G61" s="25"/>
      <c r="H61" s="25"/>
      <c r="I61" s="25"/>
    </row>
    <row r="62" spans="2:9" ht="12.75">
      <c r="B62" s="25"/>
      <c r="C62" s="25"/>
      <c r="D62" s="25"/>
      <c r="E62" s="25"/>
      <c r="F62" s="25"/>
      <c r="G62" s="25"/>
      <c r="H62" s="25"/>
      <c r="I62" s="25"/>
    </row>
    <row r="63" spans="2:9" ht="12.75">
      <c r="B63" s="25"/>
      <c r="C63" s="25"/>
      <c r="D63" s="25"/>
      <c r="E63" s="25"/>
      <c r="F63" s="25"/>
      <c r="G63" s="25"/>
      <c r="H63" s="25"/>
      <c r="I63" s="25"/>
    </row>
    <row r="64" spans="2:9" ht="12.75">
      <c r="B64" s="25"/>
      <c r="C64" s="25"/>
      <c r="D64" s="25"/>
      <c r="E64" s="25"/>
      <c r="F64" s="25"/>
      <c r="G64" s="25"/>
      <c r="H64" s="25"/>
      <c r="I64" s="25"/>
    </row>
    <row r="65" spans="2:9" ht="12.75">
      <c r="B65" s="25"/>
      <c r="C65" s="25"/>
      <c r="D65" s="25"/>
      <c r="E65" s="25"/>
      <c r="F65" s="25"/>
      <c r="G65" s="25"/>
      <c r="H65" s="25"/>
      <c r="I65" s="25"/>
    </row>
  </sheetData>
  <sheetProtection/>
  <mergeCells count="8">
    <mergeCell ref="M2:M3"/>
    <mergeCell ref="N2:N3"/>
    <mergeCell ref="A1:N1"/>
    <mergeCell ref="A2:B3"/>
    <mergeCell ref="I2:I3"/>
    <mergeCell ref="J2:J3"/>
    <mergeCell ref="K2:K3"/>
    <mergeCell ref="L2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Header>&amp;L14. melléklet a 10/2021. (V.27.) Önk. rendelethez, Ft-ban</oddHeader>
  </headerFooter>
  <rowBreaks count="1" manualBreakCount="1">
    <brk id="4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R26"/>
  <sheetViews>
    <sheetView view="pageLayout" workbookViewId="0" topLeftCell="A1">
      <selection activeCell="D5" sqref="D5"/>
    </sheetView>
  </sheetViews>
  <sheetFormatPr defaultColWidth="9.140625" defaultRowHeight="12.75"/>
  <cols>
    <col min="1" max="1" width="5.57421875" style="0" customWidth="1"/>
    <col min="2" max="2" width="30.421875" style="8" customWidth="1"/>
    <col min="3" max="3" width="13.421875" style="0" customWidth="1"/>
    <col min="4" max="4" width="11.00390625" style="0" customWidth="1"/>
    <col min="5" max="5" width="15.00390625" style="0" customWidth="1"/>
    <col min="6" max="6" width="13.28125" style="0" customWidth="1"/>
    <col min="7" max="7" width="13.421875" style="0" customWidth="1"/>
    <col min="8" max="8" width="11.00390625" style="0" customWidth="1"/>
    <col min="9" max="9" width="15.00390625" style="0" customWidth="1"/>
    <col min="10" max="10" width="13.28125" style="0" customWidth="1"/>
    <col min="11" max="11" width="13.421875" style="0" customWidth="1"/>
    <col min="12" max="12" width="11.00390625" style="0" customWidth="1"/>
    <col min="13" max="13" width="15.00390625" style="0" customWidth="1"/>
    <col min="14" max="14" width="13.28125" style="0" customWidth="1"/>
    <col min="15" max="15" width="13.421875" style="0" customWidth="1"/>
    <col min="16" max="16" width="11.00390625" style="0" customWidth="1"/>
    <col min="17" max="17" width="15.00390625" style="0" customWidth="1"/>
    <col min="18" max="18" width="13.28125" style="0" customWidth="1"/>
  </cols>
  <sheetData>
    <row r="1" spans="1:18" ht="15.75">
      <c r="A1" s="469" t="s">
        <v>416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</row>
    <row r="2" spans="1:18" s="134" customFormat="1" ht="60">
      <c r="A2" s="157" t="s">
        <v>334</v>
      </c>
      <c r="B2" s="158" t="s">
        <v>91</v>
      </c>
      <c r="C2" s="158" t="s">
        <v>102</v>
      </c>
      <c r="D2" s="158" t="s">
        <v>335</v>
      </c>
      <c r="E2" s="158" t="s">
        <v>336</v>
      </c>
      <c r="F2" s="159" t="s">
        <v>2</v>
      </c>
      <c r="G2" s="158" t="s">
        <v>483</v>
      </c>
      <c r="H2" s="158" t="s">
        <v>484</v>
      </c>
      <c r="I2" s="158" t="s">
        <v>485</v>
      </c>
      <c r="J2" s="159" t="s">
        <v>2</v>
      </c>
      <c r="K2" s="158" t="s">
        <v>505</v>
      </c>
      <c r="L2" s="158" t="s">
        <v>506</v>
      </c>
      <c r="M2" s="158" t="s">
        <v>507</v>
      </c>
      <c r="N2" s="159" t="s">
        <v>2</v>
      </c>
      <c r="O2" s="158" t="s">
        <v>521</v>
      </c>
      <c r="P2" s="158" t="s">
        <v>523</v>
      </c>
      <c r="Q2" s="158" t="s">
        <v>522</v>
      </c>
      <c r="R2" s="159" t="s">
        <v>2</v>
      </c>
    </row>
    <row r="3" spans="1:18" ht="12.75">
      <c r="A3" s="120" t="s">
        <v>70</v>
      </c>
      <c r="B3" s="16" t="s">
        <v>103</v>
      </c>
      <c r="C3" s="152">
        <v>56616</v>
      </c>
      <c r="D3" s="152">
        <v>111597</v>
      </c>
      <c r="E3" s="152">
        <v>9923</v>
      </c>
      <c r="F3" s="56">
        <f aca="true" t="shared" si="0" ref="F3:F23">SUM(C3:E3)</f>
        <v>178136</v>
      </c>
      <c r="G3" s="246">
        <v>129433</v>
      </c>
      <c r="H3" s="246">
        <v>111597</v>
      </c>
      <c r="I3" s="246">
        <v>9923</v>
      </c>
      <c r="J3" s="247">
        <f>SUM(G3:I3)</f>
        <v>250953</v>
      </c>
      <c r="K3" s="246">
        <v>129433</v>
      </c>
      <c r="L3" s="246">
        <v>112133</v>
      </c>
      <c r="M3" s="246">
        <v>11927</v>
      </c>
      <c r="N3" s="247">
        <f>SUM(K3:M3)</f>
        <v>253493</v>
      </c>
      <c r="O3" s="246">
        <v>97570</v>
      </c>
      <c r="P3" s="246">
        <v>112013</v>
      </c>
      <c r="Q3" s="246">
        <v>11500</v>
      </c>
      <c r="R3" s="247">
        <f>SUM(O3:Q3)</f>
        <v>221083</v>
      </c>
    </row>
    <row r="4" spans="1:18" ht="12.75">
      <c r="A4" s="120" t="s">
        <v>72</v>
      </c>
      <c r="B4" s="16" t="s">
        <v>104</v>
      </c>
      <c r="C4" s="152">
        <v>10618</v>
      </c>
      <c r="D4" s="152">
        <v>22303</v>
      </c>
      <c r="E4" s="152">
        <v>1712</v>
      </c>
      <c r="F4" s="56">
        <f t="shared" si="0"/>
        <v>34633</v>
      </c>
      <c r="G4" s="246">
        <v>20571</v>
      </c>
      <c r="H4" s="246">
        <v>22303</v>
      </c>
      <c r="I4" s="246">
        <v>1712</v>
      </c>
      <c r="J4" s="247">
        <f aca="true" t="shared" si="1" ref="J4:J11">SUM(G4:I4)</f>
        <v>44586</v>
      </c>
      <c r="K4" s="246">
        <v>20571</v>
      </c>
      <c r="L4" s="246">
        <v>21329</v>
      </c>
      <c r="M4" s="246">
        <v>1901</v>
      </c>
      <c r="N4" s="247">
        <f aca="true" t="shared" si="2" ref="N4:N11">SUM(K4:M4)</f>
        <v>43801</v>
      </c>
      <c r="O4" s="246">
        <v>11059</v>
      </c>
      <c r="P4" s="246">
        <v>20941</v>
      </c>
      <c r="Q4" s="246">
        <v>1901</v>
      </c>
      <c r="R4" s="247">
        <f aca="true" t="shared" si="3" ref="R4:R11">SUM(O4:Q4)</f>
        <v>33901</v>
      </c>
    </row>
    <row r="5" spans="1:18" ht="12.75">
      <c r="A5" s="120" t="s">
        <v>73</v>
      </c>
      <c r="B5" s="16" t="s">
        <v>0</v>
      </c>
      <c r="C5" s="152">
        <v>259593</v>
      </c>
      <c r="D5" s="126">
        <v>10269</v>
      </c>
      <c r="E5" s="152">
        <v>34743</v>
      </c>
      <c r="F5" s="56">
        <f t="shared" si="0"/>
        <v>304605</v>
      </c>
      <c r="G5" s="176">
        <v>317385</v>
      </c>
      <c r="H5" s="176">
        <v>10269</v>
      </c>
      <c r="I5" s="246">
        <v>15714</v>
      </c>
      <c r="J5" s="247">
        <f t="shared" si="1"/>
        <v>343368</v>
      </c>
      <c r="K5" s="176">
        <v>319385</v>
      </c>
      <c r="L5" s="176">
        <v>10707</v>
      </c>
      <c r="M5" s="246">
        <v>14761</v>
      </c>
      <c r="N5" s="247">
        <f t="shared" si="2"/>
        <v>344853</v>
      </c>
      <c r="O5" s="176">
        <v>247774</v>
      </c>
      <c r="P5" s="176">
        <v>8068</v>
      </c>
      <c r="Q5" s="246">
        <v>6526</v>
      </c>
      <c r="R5" s="247">
        <f t="shared" si="3"/>
        <v>262368</v>
      </c>
    </row>
    <row r="6" spans="1:18" ht="12.75">
      <c r="A6" s="120" t="s">
        <v>74</v>
      </c>
      <c r="B6" s="16" t="s">
        <v>105</v>
      </c>
      <c r="C6" s="152">
        <v>19000</v>
      </c>
      <c r="D6" s="126"/>
      <c r="E6" s="152"/>
      <c r="F6" s="56">
        <f t="shared" si="0"/>
        <v>19000</v>
      </c>
      <c r="G6" s="176">
        <v>16040</v>
      </c>
      <c r="H6" s="176"/>
      <c r="I6" s="246"/>
      <c r="J6" s="247">
        <f t="shared" si="1"/>
        <v>16040</v>
      </c>
      <c r="K6" s="176">
        <v>16040</v>
      </c>
      <c r="L6" s="176"/>
      <c r="M6" s="246"/>
      <c r="N6" s="247">
        <f t="shared" si="2"/>
        <v>16040</v>
      </c>
      <c r="O6" s="176">
        <v>12900</v>
      </c>
      <c r="P6" s="176"/>
      <c r="Q6" s="246"/>
      <c r="R6" s="247">
        <f t="shared" si="3"/>
        <v>12900</v>
      </c>
    </row>
    <row r="7" spans="1:18" ht="12.75">
      <c r="A7" s="120" t="s">
        <v>75</v>
      </c>
      <c r="B7" s="16" t="s">
        <v>80</v>
      </c>
      <c r="C7" s="152">
        <v>332820</v>
      </c>
      <c r="D7" s="126"/>
      <c r="E7" s="152"/>
      <c r="F7" s="56">
        <f t="shared" si="0"/>
        <v>332820</v>
      </c>
      <c r="G7" s="176">
        <v>337150</v>
      </c>
      <c r="H7" s="176"/>
      <c r="I7" s="246"/>
      <c r="J7" s="247">
        <f t="shared" si="1"/>
        <v>337150</v>
      </c>
      <c r="K7" s="176">
        <v>345126</v>
      </c>
      <c r="L7" s="176"/>
      <c r="M7" s="246"/>
      <c r="N7" s="247">
        <f t="shared" si="2"/>
        <v>345126</v>
      </c>
      <c r="O7" s="176">
        <v>271529</v>
      </c>
      <c r="P7" s="176"/>
      <c r="Q7" s="246"/>
      <c r="R7" s="247">
        <f t="shared" si="3"/>
        <v>271529</v>
      </c>
    </row>
    <row r="8" spans="1:18" ht="12.75">
      <c r="A8" s="120" t="s">
        <v>76</v>
      </c>
      <c r="B8" s="16" t="s">
        <v>337</v>
      </c>
      <c r="C8" s="152">
        <v>948132</v>
      </c>
      <c r="D8" s="126">
        <v>1000</v>
      </c>
      <c r="E8" s="152">
        <v>395</v>
      </c>
      <c r="F8" s="56">
        <f t="shared" si="0"/>
        <v>949527</v>
      </c>
      <c r="G8" s="176">
        <v>1097545</v>
      </c>
      <c r="H8" s="176">
        <v>1000</v>
      </c>
      <c r="I8" s="246">
        <v>395</v>
      </c>
      <c r="J8" s="247">
        <f t="shared" si="1"/>
        <v>1098940</v>
      </c>
      <c r="K8" s="176">
        <v>1144190</v>
      </c>
      <c r="L8" s="176">
        <v>1000</v>
      </c>
      <c r="M8" s="246">
        <v>504</v>
      </c>
      <c r="N8" s="247">
        <f t="shared" si="2"/>
        <v>1145694</v>
      </c>
      <c r="O8" s="176">
        <v>441921</v>
      </c>
      <c r="P8" s="176">
        <v>449</v>
      </c>
      <c r="Q8" s="246">
        <v>436</v>
      </c>
      <c r="R8" s="247">
        <f t="shared" si="3"/>
        <v>442806</v>
      </c>
    </row>
    <row r="9" spans="1:18" ht="12.75">
      <c r="A9" s="120" t="s">
        <v>77</v>
      </c>
      <c r="B9" s="16" t="s">
        <v>21</v>
      </c>
      <c r="C9" s="152">
        <v>264039</v>
      </c>
      <c r="D9" s="126"/>
      <c r="E9" s="152"/>
      <c r="F9" s="56">
        <f t="shared" si="0"/>
        <v>264039</v>
      </c>
      <c r="G9" s="176">
        <v>268377</v>
      </c>
      <c r="H9" s="176"/>
      <c r="I9" s="246"/>
      <c r="J9" s="247">
        <f t="shared" si="1"/>
        <v>268377</v>
      </c>
      <c r="K9" s="176">
        <v>313846</v>
      </c>
      <c r="L9" s="176"/>
      <c r="M9" s="246"/>
      <c r="N9" s="247">
        <f t="shared" si="2"/>
        <v>313846</v>
      </c>
      <c r="O9" s="176">
        <v>109940</v>
      </c>
      <c r="P9" s="176"/>
      <c r="Q9" s="246"/>
      <c r="R9" s="247">
        <f t="shared" si="3"/>
        <v>109940</v>
      </c>
    </row>
    <row r="10" spans="1:18" ht="12.75">
      <c r="A10" s="120" t="s">
        <v>78</v>
      </c>
      <c r="B10" s="16" t="s">
        <v>88</v>
      </c>
      <c r="C10" s="152"/>
      <c r="D10" s="126"/>
      <c r="E10" s="152"/>
      <c r="F10" s="56">
        <f t="shared" si="0"/>
        <v>0</v>
      </c>
      <c r="G10" s="176"/>
      <c r="H10" s="176"/>
      <c r="I10" s="246"/>
      <c r="J10" s="247">
        <f t="shared" si="1"/>
        <v>0</v>
      </c>
      <c r="K10" s="176"/>
      <c r="L10" s="176"/>
      <c r="M10" s="246"/>
      <c r="N10" s="247">
        <f t="shared" si="2"/>
        <v>0</v>
      </c>
      <c r="O10" s="176"/>
      <c r="P10" s="176"/>
      <c r="Q10" s="246"/>
      <c r="R10" s="247">
        <f t="shared" si="3"/>
        <v>0</v>
      </c>
    </row>
    <row r="11" spans="1:18" ht="12.75">
      <c r="A11" s="160" t="s">
        <v>118</v>
      </c>
      <c r="B11" s="161" t="s">
        <v>117</v>
      </c>
      <c r="C11" s="152">
        <v>24054</v>
      </c>
      <c r="D11" s="126"/>
      <c r="E11" s="152"/>
      <c r="F11" s="56">
        <f t="shared" si="0"/>
        <v>24054</v>
      </c>
      <c r="G11" s="176">
        <v>24054</v>
      </c>
      <c r="H11" s="176"/>
      <c r="I11" s="246"/>
      <c r="J11" s="247">
        <f t="shared" si="1"/>
        <v>24054</v>
      </c>
      <c r="K11" s="176">
        <v>24054</v>
      </c>
      <c r="L11" s="176"/>
      <c r="M11" s="246"/>
      <c r="N11" s="247">
        <f t="shared" si="2"/>
        <v>24054</v>
      </c>
      <c r="O11" s="176">
        <v>24054</v>
      </c>
      <c r="P11" s="176"/>
      <c r="Q11" s="246"/>
      <c r="R11" s="247">
        <f t="shared" si="3"/>
        <v>24054</v>
      </c>
    </row>
    <row r="12" spans="1:18" ht="12.75">
      <c r="A12" s="162"/>
      <c r="B12" s="163" t="s">
        <v>338</v>
      </c>
      <c r="C12" s="164"/>
      <c r="D12" s="165"/>
      <c r="E12" s="164"/>
      <c r="F12" s="66">
        <f t="shared" si="0"/>
        <v>0</v>
      </c>
      <c r="G12" s="248"/>
      <c r="H12" s="249"/>
      <c r="I12" s="248"/>
      <c r="J12" s="175"/>
      <c r="K12" s="248"/>
      <c r="L12" s="249"/>
      <c r="M12" s="248"/>
      <c r="N12" s="175"/>
      <c r="O12" s="248"/>
      <c r="P12" s="249"/>
      <c r="Q12" s="248"/>
      <c r="R12" s="175"/>
    </row>
    <row r="13" spans="1:18" ht="12.75">
      <c r="A13" s="466" t="s">
        <v>339</v>
      </c>
      <c r="B13" s="467"/>
      <c r="C13" s="166">
        <f>SUM(C3:C12)</f>
        <v>1914872</v>
      </c>
      <c r="D13" s="166">
        <f>SUM(D3:D10)</f>
        <v>145169</v>
      </c>
      <c r="E13" s="166">
        <f>SUM(E3:E10)</f>
        <v>46773</v>
      </c>
      <c r="F13" s="166">
        <f t="shared" si="0"/>
        <v>2106814</v>
      </c>
      <c r="G13" s="250">
        <f>SUM(G3:G12)</f>
        <v>2210555</v>
      </c>
      <c r="H13" s="250">
        <f>SUM(H3:H12)</f>
        <v>145169</v>
      </c>
      <c r="I13" s="250">
        <f>SUM(I3:I12)</f>
        <v>27744</v>
      </c>
      <c r="J13" s="250">
        <f>SUM(G13:I13)</f>
        <v>2383468</v>
      </c>
      <c r="K13" s="250">
        <f>SUM(K3:K12)</f>
        <v>2312645</v>
      </c>
      <c r="L13" s="250">
        <f>SUM(L3:L12)</f>
        <v>145169</v>
      </c>
      <c r="M13" s="250">
        <f>SUM(M3:M12)</f>
        <v>29093</v>
      </c>
      <c r="N13" s="250">
        <f>SUM(K13:M13)</f>
        <v>2486907</v>
      </c>
      <c r="O13" s="250">
        <f>SUM(O3:O12)</f>
        <v>1216747</v>
      </c>
      <c r="P13" s="250">
        <f>SUM(P3:P12)</f>
        <v>141471</v>
      </c>
      <c r="Q13" s="250">
        <f>SUM(Q3:Q12)</f>
        <v>20363</v>
      </c>
      <c r="R13" s="250">
        <f>SUM(O13:Q13)</f>
        <v>1378581</v>
      </c>
    </row>
    <row r="14" spans="1:18" ht="25.5">
      <c r="A14" s="1" t="s">
        <v>33</v>
      </c>
      <c r="B14" s="15" t="s">
        <v>34</v>
      </c>
      <c r="C14" s="152">
        <v>384018</v>
      </c>
      <c r="D14" s="152">
        <v>5116</v>
      </c>
      <c r="E14" s="152"/>
      <c r="F14" s="56">
        <f t="shared" si="0"/>
        <v>389134</v>
      </c>
      <c r="G14" s="246">
        <v>499672</v>
      </c>
      <c r="H14" s="251">
        <v>3637</v>
      </c>
      <c r="I14" s="246"/>
      <c r="J14" s="247">
        <f>SUM(G14:I14)</f>
        <v>503309</v>
      </c>
      <c r="K14" s="246">
        <v>484820</v>
      </c>
      <c r="L14" s="251">
        <v>3637</v>
      </c>
      <c r="M14" s="246"/>
      <c r="N14" s="247">
        <f>SUM(K14:M14)</f>
        <v>488457</v>
      </c>
      <c r="O14" s="246">
        <v>484820</v>
      </c>
      <c r="P14" s="251">
        <v>3637</v>
      </c>
      <c r="Q14" s="246"/>
      <c r="R14" s="247">
        <f>SUM(O14:Q14)</f>
        <v>488457</v>
      </c>
    </row>
    <row r="15" spans="1:18" ht="25.5">
      <c r="A15" s="1" t="s">
        <v>36</v>
      </c>
      <c r="B15" s="15" t="s">
        <v>35</v>
      </c>
      <c r="C15" s="152">
        <v>345784</v>
      </c>
      <c r="D15" s="152"/>
      <c r="E15" s="152"/>
      <c r="F15" s="56">
        <f t="shared" si="0"/>
        <v>345784</v>
      </c>
      <c r="G15" s="246">
        <v>553438</v>
      </c>
      <c r="H15" s="246"/>
      <c r="I15" s="246"/>
      <c r="J15" s="247">
        <f aca="true" t="shared" si="4" ref="J15:J21">SUM(G15:I15)</f>
        <v>553438</v>
      </c>
      <c r="K15" s="246">
        <v>674785</v>
      </c>
      <c r="L15" s="246"/>
      <c r="M15" s="246"/>
      <c r="N15" s="247">
        <f aca="true" t="shared" si="5" ref="N15:N21">SUM(K15:M15)</f>
        <v>674785</v>
      </c>
      <c r="O15" s="246">
        <v>674785</v>
      </c>
      <c r="P15" s="246"/>
      <c r="Q15" s="246"/>
      <c r="R15" s="247">
        <f aca="true" t="shared" si="6" ref="R15:R21">SUM(O15:Q15)</f>
        <v>674785</v>
      </c>
    </row>
    <row r="16" spans="1:18" ht="12.75">
      <c r="A16" s="1" t="s">
        <v>39</v>
      </c>
      <c r="B16" s="15" t="s">
        <v>40</v>
      </c>
      <c r="C16" s="152">
        <v>164600</v>
      </c>
      <c r="D16" s="152"/>
      <c r="E16" s="152"/>
      <c r="F16" s="56">
        <f t="shared" si="0"/>
        <v>164600</v>
      </c>
      <c r="G16" s="246">
        <v>109928</v>
      </c>
      <c r="H16" s="246"/>
      <c r="I16" s="246"/>
      <c r="J16" s="247">
        <f t="shared" si="4"/>
        <v>109928</v>
      </c>
      <c r="K16" s="246">
        <v>132490</v>
      </c>
      <c r="L16" s="246"/>
      <c r="M16" s="246"/>
      <c r="N16" s="247">
        <f t="shared" si="5"/>
        <v>132490</v>
      </c>
      <c r="O16" s="246">
        <v>132490</v>
      </c>
      <c r="P16" s="246">
        <v>5</v>
      </c>
      <c r="Q16" s="246"/>
      <c r="R16" s="247">
        <f t="shared" si="6"/>
        <v>132495</v>
      </c>
    </row>
    <row r="17" spans="1:18" ht="12.75">
      <c r="A17" s="1" t="s">
        <v>41</v>
      </c>
      <c r="B17" s="15" t="s">
        <v>42</v>
      </c>
      <c r="C17" s="152">
        <v>151279</v>
      </c>
      <c r="D17" s="152"/>
      <c r="E17" s="152">
        <v>2269</v>
      </c>
      <c r="F17" s="56">
        <f t="shared" si="0"/>
        <v>153548</v>
      </c>
      <c r="G17" s="246">
        <v>160653</v>
      </c>
      <c r="H17" s="246"/>
      <c r="I17" s="246">
        <v>1769</v>
      </c>
      <c r="J17" s="247">
        <f t="shared" si="4"/>
        <v>162422</v>
      </c>
      <c r="K17" s="246">
        <v>78622</v>
      </c>
      <c r="L17" s="246"/>
      <c r="M17" s="246">
        <v>1769</v>
      </c>
      <c r="N17" s="247">
        <f t="shared" si="5"/>
        <v>80391</v>
      </c>
      <c r="O17" s="246">
        <v>78263</v>
      </c>
      <c r="P17" s="246"/>
      <c r="Q17" s="246">
        <v>1321</v>
      </c>
      <c r="R17" s="247">
        <f t="shared" si="6"/>
        <v>79584</v>
      </c>
    </row>
    <row r="18" spans="1:18" ht="12.75">
      <c r="A18" s="1" t="s">
        <v>45</v>
      </c>
      <c r="B18" s="15" t="s">
        <v>46</v>
      </c>
      <c r="C18" s="152">
        <v>20927</v>
      </c>
      <c r="D18" s="152">
        <v>254</v>
      </c>
      <c r="E18" s="152"/>
      <c r="F18" s="56">
        <f t="shared" si="0"/>
        <v>21181</v>
      </c>
      <c r="G18" s="246">
        <v>21761</v>
      </c>
      <c r="H18" s="246">
        <v>254</v>
      </c>
      <c r="I18" s="246"/>
      <c r="J18" s="247">
        <f t="shared" si="4"/>
        <v>22015</v>
      </c>
      <c r="K18" s="246">
        <v>41022</v>
      </c>
      <c r="L18" s="246">
        <v>254</v>
      </c>
      <c r="M18" s="246"/>
      <c r="N18" s="247">
        <f t="shared" si="5"/>
        <v>41276</v>
      </c>
      <c r="O18" s="246">
        <v>37020</v>
      </c>
      <c r="P18" s="246">
        <v>243</v>
      </c>
      <c r="Q18" s="246"/>
      <c r="R18" s="247">
        <f t="shared" si="6"/>
        <v>37263</v>
      </c>
    </row>
    <row r="19" spans="1:18" ht="25.5">
      <c r="A19" s="1" t="s">
        <v>47</v>
      </c>
      <c r="B19" s="15" t="s">
        <v>48</v>
      </c>
      <c r="C19" s="152">
        <v>4514</v>
      </c>
      <c r="D19" s="152"/>
      <c r="E19" s="152"/>
      <c r="F19" s="56">
        <f t="shared" si="0"/>
        <v>4514</v>
      </c>
      <c r="G19" s="246">
        <v>4514</v>
      </c>
      <c r="H19" s="246"/>
      <c r="I19" s="246"/>
      <c r="J19" s="247">
        <f t="shared" si="4"/>
        <v>4514</v>
      </c>
      <c r="K19" s="246">
        <v>7391</v>
      </c>
      <c r="L19" s="246"/>
      <c r="M19" s="246"/>
      <c r="N19" s="247">
        <f t="shared" si="5"/>
        <v>7391</v>
      </c>
      <c r="O19" s="246">
        <v>6523</v>
      </c>
      <c r="P19" s="246"/>
      <c r="Q19" s="246">
        <v>23</v>
      </c>
      <c r="R19" s="247">
        <f t="shared" si="6"/>
        <v>6546</v>
      </c>
    </row>
    <row r="20" spans="1:18" ht="25.5">
      <c r="A20" s="1" t="s">
        <v>51</v>
      </c>
      <c r="B20" s="15" t="s">
        <v>52</v>
      </c>
      <c r="C20" s="152">
        <v>20104</v>
      </c>
      <c r="D20" s="152"/>
      <c r="E20" s="152"/>
      <c r="F20" s="56">
        <f t="shared" si="0"/>
        <v>20104</v>
      </c>
      <c r="G20" s="246">
        <v>20104</v>
      </c>
      <c r="H20" s="246"/>
      <c r="I20" s="246"/>
      <c r="J20" s="247">
        <f t="shared" si="4"/>
        <v>20104</v>
      </c>
      <c r="K20" s="246">
        <v>20104</v>
      </c>
      <c r="L20" s="246"/>
      <c r="M20" s="246"/>
      <c r="N20" s="247">
        <f t="shared" si="5"/>
        <v>20104</v>
      </c>
      <c r="O20" s="246">
        <v>1939</v>
      </c>
      <c r="P20" s="246"/>
      <c r="Q20" s="246"/>
      <c r="R20" s="247">
        <f t="shared" si="6"/>
        <v>1939</v>
      </c>
    </row>
    <row r="21" spans="1:18" ht="12.75">
      <c r="A21" s="1" t="s">
        <v>55</v>
      </c>
      <c r="B21" s="16" t="s">
        <v>56</v>
      </c>
      <c r="C21" s="152">
        <v>991183</v>
      </c>
      <c r="D21" s="152">
        <v>2786</v>
      </c>
      <c r="E21" s="152">
        <v>13980</v>
      </c>
      <c r="F21" s="56">
        <f t="shared" si="0"/>
        <v>1007949</v>
      </c>
      <c r="G21" s="246">
        <v>993938</v>
      </c>
      <c r="H21" s="252">
        <v>4265</v>
      </c>
      <c r="I21" s="246">
        <v>9535</v>
      </c>
      <c r="J21" s="247">
        <f t="shared" si="4"/>
        <v>1007738</v>
      </c>
      <c r="K21" s="246">
        <v>1028213</v>
      </c>
      <c r="L21" s="252">
        <v>4265</v>
      </c>
      <c r="M21" s="246">
        <v>9535</v>
      </c>
      <c r="N21" s="247">
        <f t="shared" si="5"/>
        <v>1042013</v>
      </c>
      <c r="O21" s="246">
        <v>1028213</v>
      </c>
      <c r="P21" s="252">
        <v>4265</v>
      </c>
      <c r="Q21" s="246">
        <v>9538</v>
      </c>
      <c r="R21" s="247">
        <f t="shared" si="6"/>
        <v>1042016</v>
      </c>
    </row>
    <row r="22" spans="1:18" ht="12.75">
      <c r="A22" s="468" t="s">
        <v>340</v>
      </c>
      <c r="B22" s="468"/>
      <c r="C22" s="166">
        <f>SUM(C14:C21)</f>
        <v>2082409</v>
      </c>
      <c r="D22" s="166">
        <f>SUM(D14:D21)</f>
        <v>8156</v>
      </c>
      <c r="E22" s="166">
        <f>SUM(E14:E21)</f>
        <v>16249</v>
      </c>
      <c r="F22" s="166">
        <f>SUM(C22:E22)</f>
        <v>2106814</v>
      </c>
      <c r="G22" s="250">
        <f>SUM(G14:G21)</f>
        <v>2364008</v>
      </c>
      <c r="H22" s="250">
        <f>SUM(H14:H21)</f>
        <v>8156</v>
      </c>
      <c r="I22" s="250">
        <f>SUM(I14:I21)</f>
        <v>11304</v>
      </c>
      <c r="J22" s="250">
        <f>SUM(G22:I22)</f>
        <v>2383468</v>
      </c>
      <c r="K22" s="250">
        <f>SUM(K14:K21)</f>
        <v>2467447</v>
      </c>
      <c r="L22" s="250">
        <f>SUM(L14:L21)</f>
        <v>8156</v>
      </c>
      <c r="M22" s="250">
        <f>SUM(M14:M21)</f>
        <v>11304</v>
      </c>
      <c r="N22" s="250">
        <f>SUM(K22:M22)</f>
        <v>2486907</v>
      </c>
      <c r="O22" s="250">
        <f>SUM(O14:O21)</f>
        <v>2444053</v>
      </c>
      <c r="P22" s="250">
        <f>SUM(P14:P21)</f>
        <v>8150</v>
      </c>
      <c r="Q22" s="250">
        <f>SUM(Q14:Q21)</f>
        <v>10882</v>
      </c>
      <c r="R22" s="250">
        <f>SUM(O22:Q22)</f>
        <v>2463085</v>
      </c>
    </row>
    <row r="23" spans="1:18" ht="12.75">
      <c r="A23" s="76"/>
      <c r="B23" s="79" t="s">
        <v>341</v>
      </c>
      <c r="C23" s="66"/>
      <c r="D23" s="66">
        <f>D13-D22</f>
        <v>137013</v>
      </c>
      <c r="E23" s="66">
        <f>E13-E22</f>
        <v>30524</v>
      </c>
      <c r="F23" s="66">
        <f t="shared" si="0"/>
        <v>167537</v>
      </c>
      <c r="G23" s="175"/>
      <c r="H23" s="175">
        <f>H13-H22</f>
        <v>137013</v>
      </c>
      <c r="I23" s="175">
        <f>I13-I22</f>
        <v>16440</v>
      </c>
      <c r="J23" s="175">
        <f>SUM(G23:I23)</f>
        <v>153453</v>
      </c>
      <c r="K23" s="175"/>
      <c r="L23" s="175">
        <f>L13-L22</f>
        <v>137013</v>
      </c>
      <c r="M23" s="175">
        <f>M13-M22</f>
        <v>17789</v>
      </c>
      <c r="N23" s="175">
        <f>SUM(K23:M23)</f>
        <v>154802</v>
      </c>
      <c r="O23" s="175"/>
      <c r="P23" s="175">
        <f>P24+P25</f>
        <v>136961</v>
      </c>
      <c r="Q23" s="175">
        <f>Q24+Q25</f>
        <v>14078</v>
      </c>
      <c r="R23" s="175">
        <f>SUM(O23:Q23)</f>
        <v>151039</v>
      </c>
    </row>
    <row r="24" spans="1:18" ht="12.75">
      <c r="A24" s="1"/>
      <c r="B24" s="16" t="s">
        <v>342</v>
      </c>
      <c r="C24" s="152"/>
      <c r="D24" s="152">
        <v>94485</v>
      </c>
      <c r="E24" s="152">
        <v>6220</v>
      </c>
      <c r="F24" s="56">
        <f>SUM(C24:E24)</f>
        <v>100705</v>
      </c>
      <c r="G24" s="246"/>
      <c r="H24" s="246">
        <v>112456</v>
      </c>
      <c r="I24" s="246">
        <v>8358</v>
      </c>
      <c r="J24" s="247">
        <f>SUM(H24:I24)</f>
        <v>120814</v>
      </c>
      <c r="K24" s="246"/>
      <c r="L24" s="246">
        <v>112456</v>
      </c>
      <c r="M24" s="246">
        <v>8358</v>
      </c>
      <c r="N24" s="247">
        <f>SUM(L24:M24)</f>
        <v>120814</v>
      </c>
      <c r="O24" s="246"/>
      <c r="P24" s="246">
        <v>112456</v>
      </c>
      <c r="Q24" s="246">
        <v>8358</v>
      </c>
      <c r="R24" s="247">
        <f>SUM(P24:Q24)</f>
        <v>120814</v>
      </c>
    </row>
    <row r="25" spans="1:18" ht="25.5">
      <c r="A25" s="1"/>
      <c r="B25" s="16" t="s">
        <v>343</v>
      </c>
      <c r="C25" s="152"/>
      <c r="D25" s="152">
        <f>D23-D24</f>
        <v>42528</v>
      </c>
      <c r="E25" s="152">
        <f>E23-E24</f>
        <v>24304</v>
      </c>
      <c r="F25" s="56">
        <f>SUM(C25:E25)</f>
        <v>66832</v>
      </c>
      <c r="G25" s="246"/>
      <c r="H25" s="246">
        <f>H23-H24</f>
        <v>24557</v>
      </c>
      <c r="I25" s="246">
        <f>I23-I24</f>
        <v>8082</v>
      </c>
      <c r="J25" s="247">
        <f>SUM(H25:I25)</f>
        <v>32639</v>
      </c>
      <c r="K25" s="246"/>
      <c r="L25" s="246">
        <f>L23-L24</f>
        <v>24557</v>
      </c>
      <c r="M25" s="246">
        <f>M23-M24</f>
        <v>9431</v>
      </c>
      <c r="N25" s="247">
        <f>SUM(L25:M25)</f>
        <v>33988</v>
      </c>
      <c r="O25" s="246"/>
      <c r="P25" s="246">
        <v>24505</v>
      </c>
      <c r="Q25" s="246">
        <v>5720</v>
      </c>
      <c r="R25" s="247">
        <f>SUM(P25:Q25)</f>
        <v>30225</v>
      </c>
    </row>
    <row r="26" spans="16:17" ht="12.75">
      <c r="P26" s="4"/>
      <c r="Q26" s="4"/>
    </row>
  </sheetData>
  <sheetProtection/>
  <mergeCells count="3">
    <mergeCell ref="A13:B13"/>
    <mergeCell ref="A22:B22"/>
    <mergeCell ref="A1:R1"/>
  </mergeCells>
  <printOptions/>
  <pageMargins left="0.7" right="0.7" top="0.75" bottom="0.75" header="0.3" footer="0.3"/>
  <pageSetup horizontalDpi="600" verticalDpi="600" orientation="landscape" paperSize="9" scale="54" r:id="rId1"/>
  <headerFooter>
    <oddHeader>&amp;L15. melléklet a 10/2021. (V.27.) Önk.rendelethez, 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O22"/>
  <sheetViews>
    <sheetView view="pageLayout" workbookViewId="0" topLeftCell="A1">
      <selection activeCell="F12" sqref="F12"/>
    </sheetView>
  </sheetViews>
  <sheetFormatPr defaultColWidth="9.140625" defaultRowHeight="12.75"/>
  <cols>
    <col min="1" max="1" width="22.28125" style="0" customWidth="1"/>
    <col min="2" max="2" width="10.140625" style="0" bestFit="1" customWidth="1"/>
    <col min="3" max="13" width="9.00390625" style="0" bestFit="1" customWidth="1"/>
    <col min="14" max="14" width="10.140625" style="0" bestFit="1" customWidth="1"/>
  </cols>
  <sheetData>
    <row r="1" spans="1:14" ht="18">
      <c r="A1" s="446" t="s">
        <v>413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</row>
    <row r="2" spans="1:14" ht="18">
      <c r="A2" s="471" t="s">
        <v>795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1:14" ht="12.75">
      <c r="A3" s="148" t="s">
        <v>91</v>
      </c>
      <c r="B3" s="149" t="s">
        <v>310</v>
      </c>
      <c r="C3" s="149" t="s">
        <v>311</v>
      </c>
      <c r="D3" s="149" t="s">
        <v>312</v>
      </c>
      <c r="E3" s="149" t="s">
        <v>344</v>
      </c>
      <c r="F3" s="149" t="s">
        <v>314</v>
      </c>
      <c r="G3" s="149" t="s">
        <v>315</v>
      </c>
      <c r="H3" s="149" t="s">
        <v>316</v>
      </c>
      <c r="I3" s="149" t="s">
        <v>317</v>
      </c>
      <c r="J3" s="149" t="s">
        <v>318</v>
      </c>
      <c r="K3" s="149" t="s">
        <v>345</v>
      </c>
      <c r="L3" s="149" t="s">
        <v>320</v>
      </c>
      <c r="M3" s="149" t="s">
        <v>321</v>
      </c>
      <c r="N3" s="149" t="s">
        <v>2</v>
      </c>
    </row>
    <row r="4" spans="1:14" ht="12.75">
      <c r="A4" s="153" t="s">
        <v>251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4"/>
    </row>
    <row r="5" spans="1:15" ht="25.5">
      <c r="A5" s="15" t="s">
        <v>346</v>
      </c>
      <c r="B5" s="2">
        <v>40705</v>
      </c>
      <c r="C5" s="2">
        <v>40705</v>
      </c>
      <c r="D5" s="2">
        <v>40705</v>
      </c>
      <c r="E5" s="2">
        <v>40705</v>
      </c>
      <c r="F5" s="2">
        <v>40705</v>
      </c>
      <c r="G5" s="2">
        <v>40705</v>
      </c>
      <c r="H5" s="2">
        <v>40705</v>
      </c>
      <c r="I5" s="2">
        <v>40705</v>
      </c>
      <c r="J5" s="2">
        <v>40705</v>
      </c>
      <c r="K5" s="2">
        <v>40705</v>
      </c>
      <c r="L5" s="2">
        <v>40705</v>
      </c>
      <c r="M5" s="2">
        <v>40702</v>
      </c>
      <c r="N5" s="24">
        <f aca="true" t="shared" si="0" ref="N5:N10">SUM(B5:M5)</f>
        <v>488457</v>
      </c>
      <c r="O5" s="253"/>
    </row>
    <row r="6" spans="1:15" ht="12.75">
      <c r="A6" s="15" t="s">
        <v>347</v>
      </c>
      <c r="B6" s="2"/>
      <c r="C6" s="2"/>
      <c r="D6" s="2">
        <v>54964</v>
      </c>
      <c r="E6" s="2"/>
      <c r="F6" s="2"/>
      <c r="G6" s="2"/>
      <c r="H6" s="2"/>
      <c r="I6" s="2"/>
      <c r="J6" s="2">
        <v>54964</v>
      </c>
      <c r="K6" s="2"/>
      <c r="L6" s="2"/>
      <c r="M6" s="2">
        <v>22567</v>
      </c>
      <c r="N6" s="24">
        <f t="shared" si="0"/>
        <v>132495</v>
      </c>
      <c r="O6" s="253"/>
    </row>
    <row r="7" spans="1:14" ht="12.75">
      <c r="A7" s="15" t="s">
        <v>348</v>
      </c>
      <c r="B7" s="2">
        <v>6720</v>
      </c>
      <c r="C7" s="2">
        <v>6720</v>
      </c>
      <c r="D7" s="2">
        <v>6720</v>
      </c>
      <c r="E7" s="2">
        <v>6720</v>
      </c>
      <c r="F7" s="2">
        <v>6720</v>
      </c>
      <c r="G7" s="2">
        <v>6720</v>
      </c>
      <c r="H7" s="2">
        <v>6720</v>
      </c>
      <c r="I7" s="2">
        <v>6720</v>
      </c>
      <c r="J7" s="2">
        <v>6720</v>
      </c>
      <c r="K7" s="2">
        <v>6720</v>
      </c>
      <c r="L7" s="2">
        <v>6720</v>
      </c>
      <c r="M7" s="2">
        <v>5907</v>
      </c>
      <c r="N7" s="24">
        <f t="shared" si="0"/>
        <v>79827</v>
      </c>
    </row>
    <row r="8" spans="1:15" ht="38.25">
      <c r="A8" s="16" t="s">
        <v>445</v>
      </c>
      <c r="B8" s="2">
        <v>3247</v>
      </c>
      <c r="C8" s="2">
        <v>3247</v>
      </c>
      <c r="D8" s="2">
        <v>3247</v>
      </c>
      <c r="E8" s="2">
        <v>3247</v>
      </c>
      <c r="F8" s="2">
        <v>3247</v>
      </c>
      <c r="G8" s="2">
        <v>3247</v>
      </c>
      <c r="H8" s="2">
        <v>3247</v>
      </c>
      <c r="I8" s="2">
        <v>3247</v>
      </c>
      <c r="J8" s="2">
        <v>3247</v>
      </c>
      <c r="K8" s="2">
        <v>3247</v>
      </c>
      <c r="L8" s="2">
        <v>3247</v>
      </c>
      <c r="M8" s="2">
        <v>3242</v>
      </c>
      <c r="N8" s="24">
        <f t="shared" si="0"/>
        <v>38959</v>
      </c>
      <c r="O8" s="253"/>
    </row>
    <row r="9" spans="1:14" ht="25.5">
      <c r="A9" s="15" t="s">
        <v>349</v>
      </c>
      <c r="B9" s="2"/>
      <c r="C9" s="2">
        <v>3500</v>
      </c>
      <c r="D9" s="2">
        <v>1014</v>
      </c>
      <c r="E9" s="2"/>
      <c r="F9" s="2"/>
      <c r="G9" s="2"/>
      <c r="H9" s="2"/>
      <c r="I9" s="2">
        <v>2032</v>
      </c>
      <c r="J9" s="2"/>
      <c r="K9" s="2"/>
      <c r="L9" s="2"/>
      <c r="M9" s="2"/>
      <c r="N9" s="24">
        <f t="shared" si="0"/>
        <v>6546</v>
      </c>
    </row>
    <row r="10" spans="1:14" ht="25.5">
      <c r="A10" s="15" t="s">
        <v>350</v>
      </c>
      <c r="B10" s="2">
        <v>1007738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v>34278</v>
      </c>
      <c r="N10" s="24">
        <f t="shared" si="0"/>
        <v>1042016</v>
      </c>
    </row>
    <row r="11" spans="1:14" ht="38.25">
      <c r="A11" s="15" t="s">
        <v>351</v>
      </c>
      <c r="B11" s="2">
        <v>56232</v>
      </c>
      <c r="C11" s="2">
        <v>56232</v>
      </c>
      <c r="D11" s="2">
        <v>56232</v>
      </c>
      <c r="E11" s="2">
        <v>56232</v>
      </c>
      <c r="F11" s="2">
        <v>56232</v>
      </c>
      <c r="G11" s="2">
        <v>56232</v>
      </c>
      <c r="H11" s="2">
        <v>56232</v>
      </c>
      <c r="I11" s="2">
        <v>56232</v>
      </c>
      <c r="J11" s="2">
        <v>56232</v>
      </c>
      <c r="K11" s="2">
        <v>56232</v>
      </c>
      <c r="L11" s="2">
        <v>56232</v>
      </c>
      <c r="M11" s="2">
        <v>56233</v>
      </c>
      <c r="N11" s="24">
        <f>SUM(B11:M11)</f>
        <v>674785</v>
      </c>
    </row>
    <row r="12" spans="1:14" ht="25.5">
      <c r="A12" s="79" t="s">
        <v>352</v>
      </c>
      <c r="B12" s="77">
        <f aca="true" t="shared" si="1" ref="B12:M12">SUM(B5:B11)</f>
        <v>1114642</v>
      </c>
      <c r="C12" s="77">
        <f t="shared" si="1"/>
        <v>110404</v>
      </c>
      <c r="D12" s="77">
        <f t="shared" si="1"/>
        <v>162882</v>
      </c>
      <c r="E12" s="77">
        <f t="shared" si="1"/>
        <v>106904</v>
      </c>
      <c r="F12" s="77">
        <f t="shared" si="1"/>
        <v>106904</v>
      </c>
      <c r="G12" s="77">
        <f t="shared" si="1"/>
        <v>106904</v>
      </c>
      <c r="H12" s="77">
        <f t="shared" si="1"/>
        <v>106904</v>
      </c>
      <c r="I12" s="77">
        <f t="shared" si="1"/>
        <v>108936</v>
      </c>
      <c r="J12" s="77">
        <f t="shared" si="1"/>
        <v>161868</v>
      </c>
      <c r="K12" s="77">
        <f t="shared" si="1"/>
        <v>106904</v>
      </c>
      <c r="L12" s="77">
        <f t="shared" si="1"/>
        <v>106904</v>
      </c>
      <c r="M12" s="77">
        <f t="shared" si="1"/>
        <v>162929</v>
      </c>
      <c r="N12" s="77">
        <f>SUM(N5:N11)</f>
        <v>2463085</v>
      </c>
    </row>
    <row r="13" spans="1:14" ht="12.75">
      <c r="A13" s="153" t="s">
        <v>256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4"/>
    </row>
    <row r="14" spans="1:14" ht="12.75">
      <c r="A14" s="15" t="s">
        <v>353</v>
      </c>
      <c r="B14" s="2">
        <v>66815</v>
      </c>
      <c r="C14" s="2">
        <v>66815</v>
      </c>
      <c r="D14" s="2">
        <v>66815</v>
      </c>
      <c r="E14" s="2">
        <v>66815</v>
      </c>
      <c r="F14" s="2">
        <v>66815</v>
      </c>
      <c r="G14" s="2">
        <v>66815</v>
      </c>
      <c r="H14" s="2">
        <v>66815</v>
      </c>
      <c r="I14" s="2">
        <v>66815</v>
      </c>
      <c r="J14" s="2">
        <v>66815</v>
      </c>
      <c r="K14" s="2">
        <v>66815</v>
      </c>
      <c r="L14" s="2">
        <v>66815</v>
      </c>
      <c r="M14" s="2">
        <v>66816</v>
      </c>
      <c r="N14" s="24">
        <f aca="true" t="shared" si="2" ref="N14:N19">SUM(B14:M14)</f>
        <v>801781</v>
      </c>
    </row>
    <row r="15" spans="1:14" ht="25.5">
      <c r="A15" s="15" t="s">
        <v>354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4">
        <f t="shared" si="2"/>
        <v>0</v>
      </c>
    </row>
    <row r="16" spans="1:14" ht="51">
      <c r="A16" s="15" t="s">
        <v>355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56">
        <f t="shared" si="2"/>
        <v>0</v>
      </c>
    </row>
    <row r="17" spans="1:14" ht="12.75">
      <c r="A17" s="15" t="s">
        <v>356</v>
      </c>
      <c r="B17" s="2"/>
      <c r="C17" s="2"/>
      <c r="D17" s="2"/>
      <c r="E17" s="2">
        <v>25000</v>
      </c>
      <c r="F17" s="2"/>
      <c r="G17" s="2">
        <v>31055</v>
      </c>
      <c r="H17" s="2">
        <v>4078</v>
      </c>
      <c r="I17" s="2">
        <v>4338</v>
      </c>
      <c r="J17" s="2"/>
      <c r="K17" s="2"/>
      <c r="L17" s="2">
        <v>45469</v>
      </c>
      <c r="M17" s="2"/>
      <c r="N17" s="24">
        <f t="shared" si="2"/>
        <v>109940</v>
      </c>
    </row>
    <row r="18" spans="1:14" ht="12.75">
      <c r="A18" s="15" t="s">
        <v>357</v>
      </c>
      <c r="B18" s="2"/>
      <c r="C18" s="2"/>
      <c r="D18" s="2"/>
      <c r="E18" s="2">
        <v>236760</v>
      </c>
      <c r="F18" s="2"/>
      <c r="G18" s="2">
        <v>34741</v>
      </c>
      <c r="H18" s="2">
        <v>20329</v>
      </c>
      <c r="I18" s="2">
        <v>34741</v>
      </c>
      <c r="J18" s="2"/>
      <c r="K18" s="2">
        <v>34741</v>
      </c>
      <c r="L18" s="2">
        <v>34740</v>
      </c>
      <c r="M18" s="2">
        <v>46754</v>
      </c>
      <c r="N18" s="24">
        <f t="shared" si="2"/>
        <v>442806</v>
      </c>
    </row>
    <row r="19" spans="1:14" ht="25.5">
      <c r="A19" s="16" t="s">
        <v>358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4">
        <f t="shared" si="2"/>
        <v>0</v>
      </c>
    </row>
    <row r="20" spans="1:14" ht="25.5">
      <c r="A20" s="16" t="s">
        <v>359</v>
      </c>
      <c r="B20" s="2">
        <v>12054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12000</v>
      </c>
      <c r="N20" s="24">
        <f>SUM(B20:M20)</f>
        <v>24054</v>
      </c>
    </row>
    <row r="21" spans="1:14" ht="25.5">
      <c r="A21" s="79" t="s">
        <v>360</v>
      </c>
      <c r="B21" s="77">
        <f>B14+B16+B17+B18+B19+B20</f>
        <v>78869</v>
      </c>
      <c r="C21" s="77">
        <f aca="true" t="shared" si="3" ref="C21:M21">C14+C16+C17+C18+C19+C20</f>
        <v>66815</v>
      </c>
      <c r="D21" s="77">
        <f t="shared" si="3"/>
        <v>66815</v>
      </c>
      <c r="E21" s="77">
        <f t="shared" si="3"/>
        <v>328575</v>
      </c>
      <c r="F21" s="77">
        <f t="shared" si="3"/>
        <v>66815</v>
      </c>
      <c r="G21" s="77">
        <f t="shared" si="3"/>
        <v>132611</v>
      </c>
      <c r="H21" s="77">
        <f t="shared" si="3"/>
        <v>91222</v>
      </c>
      <c r="I21" s="77">
        <f t="shared" si="3"/>
        <v>105894</v>
      </c>
      <c r="J21" s="77">
        <f t="shared" si="3"/>
        <v>66815</v>
      </c>
      <c r="K21" s="77">
        <f t="shared" si="3"/>
        <v>101556</v>
      </c>
      <c r="L21" s="77">
        <f t="shared" si="3"/>
        <v>147024</v>
      </c>
      <c r="M21" s="77">
        <f t="shared" si="3"/>
        <v>125570</v>
      </c>
      <c r="N21" s="77">
        <f>N14+N16+N17+N18+N19+N20</f>
        <v>1378581</v>
      </c>
    </row>
    <row r="22" spans="1:14" ht="38.25">
      <c r="A22" s="167" t="s">
        <v>361</v>
      </c>
      <c r="B22" s="2">
        <f aca="true" t="shared" si="4" ref="B22:M22">B12-B21</f>
        <v>1035773</v>
      </c>
      <c r="C22" s="2">
        <f t="shared" si="4"/>
        <v>43589</v>
      </c>
      <c r="D22" s="2">
        <f t="shared" si="4"/>
        <v>96067</v>
      </c>
      <c r="E22" s="2">
        <f t="shared" si="4"/>
        <v>-221671</v>
      </c>
      <c r="F22" s="2">
        <f t="shared" si="4"/>
        <v>40089</v>
      </c>
      <c r="G22" s="2">
        <f t="shared" si="4"/>
        <v>-25707</v>
      </c>
      <c r="H22" s="2">
        <f t="shared" si="4"/>
        <v>15682</v>
      </c>
      <c r="I22" s="2">
        <f t="shared" si="4"/>
        <v>3042</v>
      </c>
      <c r="J22" s="2">
        <f t="shared" si="4"/>
        <v>95053</v>
      </c>
      <c r="K22" s="2">
        <f t="shared" si="4"/>
        <v>5348</v>
      </c>
      <c r="L22" s="2">
        <f t="shared" si="4"/>
        <v>-40120</v>
      </c>
      <c r="M22" s="2">
        <f t="shared" si="4"/>
        <v>37359</v>
      </c>
      <c r="N22" s="24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94" r:id="rId1"/>
  <headerFooter>
    <oddHeader>&amp;L16. melléklet a 10/2021. (V.27.)  önk. rendelethez (ezer Ft)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view="pageLayout" workbookViewId="0" topLeftCell="A1">
      <selection activeCell="I17" sqref="I17"/>
    </sheetView>
  </sheetViews>
  <sheetFormatPr defaultColWidth="9.140625" defaultRowHeight="12.75"/>
  <cols>
    <col min="1" max="1" width="29.140625" style="8" bestFit="1" customWidth="1"/>
    <col min="2" max="5" width="10.140625" style="0" bestFit="1" customWidth="1"/>
    <col min="6" max="6" width="25.7109375" style="8" bestFit="1" customWidth="1"/>
    <col min="7" max="7" width="10.140625" style="0" bestFit="1" customWidth="1"/>
    <col min="8" max="10" width="9.00390625" style="0" bestFit="1" customWidth="1"/>
  </cols>
  <sheetData>
    <row r="1" spans="1:10" ht="15.75">
      <c r="A1" s="378" t="s">
        <v>407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 ht="18.75">
      <c r="A2" s="473" t="s">
        <v>794</v>
      </c>
      <c r="B2" s="473"/>
      <c r="C2" s="473"/>
      <c r="D2" s="473"/>
      <c r="E2" s="473"/>
      <c r="F2" s="473"/>
      <c r="G2" s="473"/>
      <c r="H2" s="473"/>
      <c r="I2" s="473"/>
      <c r="J2" s="473"/>
    </row>
    <row r="3" spans="1:10" ht="18.75">
      <c r="A3" s="473" t="s">
        <v>772</v>
      </c>
      <c r="B3" s="473"/>
      <c r="C3" s="473"/>
      <c r="D3" s="473"/>
      <c r="E3" s="473"/>
      <c r="F3" s="473"/>
      <c r="G3" s="473"/>
      <c r="H3" s="473"/>
      <c r="I3" s="473"/>
      <c r="J3" s="473"/>
    </row>
    <row r="4" spans="1:10" ht="18.75">
      <c r="A4" s="473" t="s">
        <v>773</v>
      </c>
      <c r="B4" s="473"/>
      <c r="C4" s="473"/>
      <c r="D4" s="473"/>
      <c r="E4" s="473"/>
      <c r="F4" s="473"/>
      <c r="G4" s="473"/>
      <c r="H4" s="473"/>
      <c r="I4" s="473"/>
      <c r="J4" s="473"/>
    </row>
    <row r="5" spans="1:10" ht="12.75">
      <c r="A5" s="86" t="s">
        <v>42</v>
      </c>
      <c r="B5" s="350">
        <v>2020</v>
      </c>
      <c r="C5" s="350">
        <v>2021</v>
      </c>
      <c r="D5" s="350">
        <v>2022</v>
      </c>
      <c r="E5" s="350">
        <v>2023</v>
      </c>
      <c r="F5" s="351" t="s">
        <v>14</v>
      </c>
      <c r="G5" s="350">
        <v>2020</v>
      </c>
      <c r="H5" s="350">
        <v>2021</v>
      </c>
      <c r="I5" s="350">
        <v>2022</v>
      </c>
      <c r="J5" s="350">
        <v>2023</v>
      </c>
    </row>
    <row r="6" spans="1:10" ht="25.5">
      <c r="A6" s="352" t="s">
        <v>774</v>
      </c>
      <c r="B6" s="2">
        <v>488457</v>
      </c>
      <c r="C6" s="2">
        <f aca="true" t="shared" si="0" ref="C6:E11">B6*1.05</f>
        <v>512879.85000000003</v>
      </c>
      <c r="D6" s="2">
        <f t="shared" si="0"/>
        <v>538523.8425</v>
      </c>
      <c r="E6" s="2">
        <f t="shared" si="0"/>
        <v>565450.0346250001</v>
      </c>
      <c r="F6" s="352" t="s">
        <v>775</v>
      </c>
      <c r="G6" s="2">
        <v>221083</v>
      </c>
      <c r="H6" s="2">
        <f aca="true" t="shared" si="1" ref="H6:J11">G6*1.05</f>
        <v>232137.15000000002</v>
      </c>
      <c r="I6" s="2">
        <f t="shared" si="1"/>
        <v>243744.00750000004</v>
      </c>
      <c r="J6" s="2">
        <f t="shared" si="1"/>
        <v>255931.20787500005</v>
      </c>
    </row>
    <row r="7" spans="1:10" ht="12.75">
      <c r="A7" s="352" t="s">
        <v>776</v>
      </c>
      <c r="B7" s="2">
        <v>132495</v>
      </c>
      <c r="C7" s="2">
        <f t="shared" si="0"/>
        <v>139119.75</v>
      </c>
      <c r="D7" s="2">
        <f t="shared" si="0"/>
        <v>146075.73750000002</v>
      </c>
      <c r="E7" s="2">
        <f t="shared" si="0"/>
        <v>153379.52437500004</v>
      </c>
      <c r="F7" s="352" t="s">
        <v>777</v>
      </c>
      <c r="G7" s="2">
        <v>33901</v>
      </c>
      <c r="H7" s="2">
        <f t="shared" si="1"/>
        <v>35596.05</v>
      </c>
      <c r="I7" s="2">
        <f t="shared" si="1"/>
        <v>37375.85250000001</v>
      </c>
      <c r="J7" s="2">
        <f t="shared" si="1"/>
        <v>39244.64512500001</v>
      </c>
    </row>
    <row r="8" spans="1:10" ht="12.75">
      <c r="A8" s="352" t="s">
        <v>778</v>
      </c>
      <c r="B8" s="2">
        <v>79827</v>
      </c>
      <c r="C8" s="2">
        <f t="shared" si="0"/>
        <v>83818.35</v>
      </c>
      <c r="D8" s="2">
        <f t="shared" si="0"/>
        <v>88009.26750000002</v>
      </c>
      <c r="E8" s="2">
        <f t="shared" si="0"/>
        <v>92409.73087500002</v>
      </c>
      <c r="F8" s="352" t="s">
        <v>779</v>
      </c>
      <c r="G8" s="2">
        <v>262368</v>
      </c>
      <c r="H8" s="2">
        <f t="shared" si="1"/>
        <v>275486.4</v>
      </c>
      <c r="I8" s="2">
        <f t="shared" si="1"/>
        <v>289260.72000000003</v>
      </c>
      <c r="J8" s="2">
        <f t="shared" si="1"/>
        <v>303723.75600000005</v>
      </c>
    </row>
    <row r="9" spans="1:10" ht="25.5">
      <c r="A9" s="352" t="s">
        <v>780</v>
      </c>
      <c r="B9" s="2">
        <v>6546</v>
      </c>
      <c r="C9" s="2">
        <f t="shared" si="0"/>
        <v>6873.3</v>
      </c>
      <c r="D9" s="2">
        <f t="shared" si="0"/>
        <v>7216.965</v>
      </c>
      <c r="E9" s="2">
        <f t="shared" si="0"/>
        <v>7577.81325</v>
      </c>
      <c r="F9" s="352" t="s">
        <v>781</v>
      </c>
      <c r="G9" s="2">
        <v>12900</v>
      </c>
      <c r="H9" s="2">
        <f t="shared" si="1"/>
        <v>13545</v>
      </c>
      <c r="I9" s="2">
        <f t="shared" si="1"/>
        <v>14222.25</v>
      </c>
      <c r="J9" s="2">
        <f t="shared" si="1"/>
        <v>14933.362500000001</v>
      </c>
    </row>
    <row r="10" spans="1:10" ht="25.5">
      <c r="A10" s="352" t="s">
        <v>782</v>
      </c>
      <c r="B10" s="2">
        <v>118510</v>
      </c>
      <c r="C10" s="2">
        <f t="shared" si="0"/>
        <v>124435.5</v>
      </c>
      <c r="D10" s="2">
        <f t="shared" si="0"/>
        <v>130657.27500000001</v>
      </c>
      <c r="E10" s="2">
        <f t="shared" si="0"/>
        <v>137190.13875</v>
      </c>
      <c r="F10" s="352" t="s">
        <v>783</v>
      </c>
      <c r="G10" s="2">
        <v>271529</v>
      </c>
      <c r="H10" s="2">
        <f t="shared" si="1"/>
        <v>285105.45</v>
      </c>
      <c r="I10" s="2">
        <f t="shared" si="1"/>
        <v>299360.72250000003</v>
      </c>
      <c r="J10" s="2">
        <f t="shared" si="1"/>
        <v>314328.7586250001</v>
      </c>
    </row>
    <row r="11" spans="1:10" ht="12.75">
      <c r="A11" s="86" t="s">
        <v>2</v>
      </c>
      <c r="B11" s="24">
        <f>SUM(B6:B10)</f>
        <v>825835</v>
      </c>
      <c r="C11" s="24">
        <f t="shared" si="0"/>
        <v>867126.75</v>
      </c>
      <c r="D11" s="24">
        <f t="shared" si="0"/>
        <v>910483.0875</v>
      </c>
      <c r="E11" s="24">
        <f t="shared" si="0"/>
        <v>956007.2418750001</v>
      </c>
      <c r="F11" s="86" t="s">
        <v>2</v>
      </c>
      <c r="G11" s="24">
        <f>SUM(G6:G10)</f>
        <v>801781</v>
      </c>
      <c r="H11" s="24">
        <f t="shared" si="1"/>
        <v>841870.05</v>
      </c>
      <c r="I11" s="24">
        <f t="shared" si="1"/>
        <v>883963.5525000001</v>
      </c>
      <c r="J11" s="24">
        <f t="shared" si="1"/>
        <v>928161.7301250001</v>
      </c>
    </row>
    <row r="12" spans="1:10" ht="12.75">
      <c r="A12" s="353"/>
      <c r="B12" s="2"/>
      <c r="C12" s="2"/>
      <c r="D12" s="2"/>
      <c r="E12" s="2"/>
      <c r="F12" s="352" t="s">
        <v>784</v>
      </c>
      <c r="G12" s="2">
        <v>24054</v>
      </c>
      <c r="H12" s="24"/>
      <c r="I12" s="24"/>
      <c r="J12" s="24"/>
    </row>
    <row r="13" spans="1:10" ht="12.75">
      <c r="A13" s="83" t="s">
        <v>785</v>
      </c>
      <c r="B13" s="77">
        <f>SUM(B11:B12)</f>
        <v>825835</v>
      </c>
      <c r="C13" s="77">
        <f>B13*1.05</f>
        <v>867126.75</v>
      </c>
      <c r="D13" s="77">
        <f>C13*1.05</f>
        <v>910483.0875</v>
      </c>
      <c r="E13" s="77">
        <f>D13*1.05</f>
        <v>956007.2418750001</v>
      </c>
      <c r="F13" s="83" t="s">
        <v>785</v>
      </c>
      <c r="G13" s="77">
        <f>SUM(G11:G12)</f>
        <v>825835</v>
      </c>
      <c r="H13" s="77">
        <f>G13*1.05</f>
        <v>867126.75</v>
      </c>
      <c r="I13" s="77">
        <f>H13*1.05</f>
        <v>910483.0875</v>
      </c>
      <c r="J13" s="77">
        <f>I13*1.05</f>
        <v>956007.2418750001</v>
      </c>
    </row>
    <row r="14" spans="1:10" ht="12.75">
      <c r="A14" s="86" t="s">
        <v>46</v>
      </c>
      <c r="B14" s="24"/>
      <c r="C14" s="24"/>
      <c r="D14" s="24"/>
      <c r="E14" s="24"/>
      <c r="F14" s="86" t="s">
        <v>1</v>
      </c>
      <c r="G14" s="119"/>
      <c r="H14" s="24"/>
      <c r="I14" s="24"/>
      <c r="J14" s="24"/>
    </row>
    <row r="15" spans="1:10" ht="25.5">
      <c r="A15" s="352" t="s">
        <v>786</v>
      </c>
      <c r="B15" s="2">
        <v>674785</v>
      </c>
      <c r="C15" s="2">
        <f>B15*1.05</f>
        <v>708524.25</v>
      </c>
      <c r="D15" s="2">
        <f>C15*1.05</f>
        <v>743950.4625</v>
      </c>
      <c r="E15" s="2">
        <f>D15*1.05</f>
        <v>781147.9856250001</v>
      </c>
      <c r="F15" s="352" t="s">
        <v>787</v>
      </c>
      <c r="G15" s="119">
        <v>442806</v>
      </c>
      <c r="H15" s="24"/>
      <c r="I15" s="24"/>
      <c r="J15" s="24"/>
    </row>
    <row r="16" spans="1:10" ht="12.75">
      <c r="A16" s="352" t="s">
        <v>788</v>
      </c>
      <c r="B16" s="2">
        <v>37020</v>
      </c>
      <c r="C16" s="2"/>
      <c r="D16" s="2"/>
      <c r="E16" s="2"/>
      <c r="F16" s="352" t="s">
        <v>789</v>
      </c>
      <c r="G16" s="119">
        <v>109940</v>
      </c>
      <c r="H16" s="119">
        <f aca="true" t="shared" si="2" ref="H16:J17">G16*1.05</f>
        <v>115437</v>
      </c>
      <c r="I16" s="119">
        <f t="shared" si="2"/>
        <v>121208.85</v>
      </c>
      <c r="J16" s="119">
        <f t="shared" si="2"/>
        <v>127269.29250000001</v>
      </c>
    </row>
    <row r="17" spans="1:10" ht="25.5">
      <c r="A17" s="352" t="s">
        <v>790</v>
      </c>
      <c r="B17" s="2">
        <v>1939</v>
      </c>
      <c r="C17" s="2">
        <f aca="true" t="shared" si="3" ref="C17:E19">B17*1.05</f>
        <v>2035.95</v>
      </c>
      <c r="D17" s="2">
        <f t="shared" si="3"/>
        <v>2137.7475</v>
      </c>
      <c r="E17" s="2">
        <f t="shared" si="3"/>
        <v>2244.634875</v>
      </c>
      <c r="F17" s="352" t="s">
        <v>791</v>
      </c>
      <c r="G17" s="119"/>
      <c r="H17" s="119">
        <f t="shared" si="2"/>
        <v>0</v>
      </c>
      <c r="I17" s="119">
        <f t="shared" si="2"/>
        <v>0</v>
      </c>
      <c r="J17" s="119">
        <f t="shared" si="2"/>
        <v>0</v>
      </c>
    </row>
    <row r="18" spans="1:10" ht="12.75">
      <c r="A18" s="352" t="s">
        <v>782</v>
      </c>
      <c r="B18" s="2">
        <v>923506</v>
      </c>
      <c r="C18" s="2">
        <f t="shared" si="3"/>
        <v>969681.3</v>
      </c>
      <c r="D18" s="2">
        <f t="shared" si="3"/>
        <v>1018165.3650000001</v>
      </c>
      <c r="E18" s="2">
        <f t="shared" si="3"/>
        <v>1069073.6332500002</v>
      </c>
      <c r="F18" s="352" t="s">
        <v>792</v>
      </c>
      <c r="G18" s="119"/>
      <c r="H18" s="24"/>
      <c r="I18" s="24"/>
      <c r="J18" s="24"/>
    </row>
    <row r="19" spans="1:10" ht="12.75">
      <c r="A19" s="86" t="s">
        <v>2</v>
      </c>
      <c r="B19" s="24">
        <f>SUM(B15:B18)</f>
        <v>1637250</v>
      </c>
      <c r="C19" s="24">
        <f t="shared" si="3"/>
        <v>1719112.5</v>
      </c>
      <c r="D19" s="24">
        <f t="shared" si="3"/>
        <v>1805068.125</v>
      </c>
      <c r="E19" s="24">
        <f t="shared" si="3"/>
        <v>1895321.53125</v>
      </c>
      <c r="F19" s="86" t="s">
        <v>2</v>
      </c>
      <c r="G19" s="24">
        <f>SUM(G15:G18)</f>
        <v>552746</v>
      </c>
      <c r="H19" s="24">
        <f>G19*1.05</f>
        <v>580383.3</v>
      </c>
      <c r="I19" s="24">
        <f>H19*1.05</f>
        <v>609402.4650000001</v>
      </c>
      <c r="J19" s="24">
        <f>I19*1.05</f>
        <v>639872.5882500001</v>
      </c>
    </row>
    <row r="20" spans="1:10" ht="12.75">
      <c r="A20" s="353"/>
      <c r="B20" s="2"/>
      <c r="C20" s="2"/>
      <c r="D20" s="2"/>
      <c r="E20" s="2"/>
      <c r="F20" s="353"/>
      <c r="G20" s="2"/>
      <c r="H20" s="24"/>
      <c r="I20" s="24"/>
      <c r="J20" s="24"/>
    </row>
    <row r="21" spans="1:10" ht="12.75">
      <c r="A21" s="83" t="s">
        <v>793</v>
      </c>
      <c r="B21" s="77">
        <f>SUM(B19:B20)</f>
        <v>1637250</v>
      </c>
      <c r="C21" s="77">
        <f>C19</f>
        <v>1719112.5</v>
      </c>
      <c r="D21" s="77">
        <f>D19</f>
        <v>1805068.125</v>
      </c>
      <c r="E21" s="77">
        <f>E19</f>
        <v>1895321.53125</v>
      </c>
      <c r="F21" s="83" t="s">
        <v>793</v>
      </c>
      <c r="G21" s="77">
        <f>SUM(G19:G20)</f>
        <v>552746</v>
      </c>
      <c r="H21" s="77">
        <f>G21*1.05</f>
        <v>580383.3</v>
      </c>
      <c r="I21" s="77">
        <f>H21*1.05</f>
        <v>609402.4650000001</v>
      </c>
      <c r="J21" s="77">
        <f>I21*1.05</f>
        <v>639872.5882500001</v>
      </c>
    </row>
    <row r="23" spans="2:7" ht="12.75">
      <c r="B23" s="4">
        <f>B13+B21</f>
        <v>2463085</v>
      </c>
      <c r="G23" s="4">
        <f>G13+G19</f>
        <v>1378581</v>
      </c>
    </row>
  </sheetData>
  <sheetProtection/>
  <mergeCells count="4">
    <mergeCell ref="A1:J1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landscape" paperSize="9" r:id="rId1"/>
  <headerFooter>
    <oddHeader>&amp;L17. melléklet a 10/2021. (V.27.) önk. rendelethez, 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E63" sqref="E6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27026523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E86"/>
  <sheetViews>
    <sheetView view="pageLayout" workbookViewId="0" topLeftCell="A1">
      <selection activeCell="B14" sqref="B14"/>
    </sheetView>
  </sheetViews>
  <sheetFormatPr defaultColWidth="9.140625" defaultRowHeight="12.75"/>
  <cols>
    <col min="1" max="1" width="8.28125" style="0" customWidth="1"/>
    <col min="2" max="2" width="41.00390625" style="0" customWidth="1"/>
    <col min="3" max="5" width="15.7109375" style="0" customWidth="1"/>
  </cols>
  <sheetData>
    <row r="1" spans="1:5" ht="12.75">
      <c r="A1" s="474" t="s">
        <v>547</v>
      </c>
      <c r="B1" s="475"/>
      <c r="C1" s="475"/>
      <c r="D1" s="475"/>
      <c r="E1" s="475"/>
    </row>
    <row r="2" spans="1:5" ht="30">
      <c r="A2" s="339" t="s">
        <v>527</v>
      </c>
      <c r="B2" s="339" t="s">
        <v>91</v>
      </c>
      <c r="C2" s="339" t="s">
        <v>548</v>
      </c>
      <c r="D2" s="339" t="s">
        <v>549</v>
      </c>
      <c r="E2" s="339" t="s">
        <v>550</v>
      </c>
    </row>
    <row r="3" spans="1:5" ht="15">
      <c r="A3" s="339">
        <v>1</v>
      </c>
      <c r="B3" s="339">
        <v>2</v>
      </c>
      <c r="C3" s="339">
        <v>3</v>
      </c>
      <c r="D3" s="339">
        <v>4</v>
      </c>
      <c r="E3" s="339">
        <v>5</v>
      </c>
    </row>
    <row r="4" spans="1:5" ht="12.75">
      <c r="A4" s="340" t="s">
        <v>529</v>
      </c>
      <c r="B4" s="341" t="s">
        <v>551</v>
      </c>
      <c r="C4" s="342">
        <v>0</v>
      </c>
      <c r="D4" s="342">
        <v>0</v>
      </c>
      <c r="E4" s="342">
        <v>900000</v>
      </c>
    </row>
    <row r="5" spans="1:5" ht="12.75">
      <c r="A5" s="340" t="s">
        <v>531</v>
      </c>
      <c r="B5" s="341" t="s">
        <v>552</v>
      </c>
      <c r="C5" s="342">
        <v>116021</v>
      </c>
      <c r="D5" s="342">
        <v>0</v>
      </c>
      <c r="E5" s="342">
        <v>1138</v>
      </c>
    </row>
    <row r="6" spans="1:5" ht="12.75">
      <c r="A6" s="343" t="s">
        <v>535</v>
      </c>
      <c r="B6" s="344" t="s">
        <v>553</v>
      </c>
      <c r="C6" s="345">
        <v>116021</v>
      </c>
      <c r="D6" s="345">
        <v>0</v>
      </c>
      <c r="E6" s="345">
        <v>901138</v>
      </c>
    </row>
    <row r="7" spans="1:5" ht="25.5">
      <c r="A7" s="340" t="s">
        <v>537</v>
      </c>
      <c r="B7" s="341" t="s">
        <v>554</v>
      </c>
      <c r="C7" s="342">
        <v>6432899626</v>
      </c>
      <c r="D7" s="342">
        <v>-427827490</v>
      </c>
      <c r="E7" s="342">
        <v>5828013194</v>
      </c>
    </row>
    <row r="8" spans="1:5" ht="25.5">
      <c r="A8" s="340" t="s">
        <v>539</v>
      </c>
      <c r="B8" s="341" t="s">
        <v>555</v>
      </c>
      <c r="C8" s="342">
        <v>225959313</v>
      </c>
      <c r="D8" s="342">
        <v>0</v>
      </c>
      <c r="E8" s="342">
        <v>177457758</v>
      </c>
    </row>
    <row r="9" spans="1:5" ht="12.75">
      <c r="A9" s="340" t="s">
        <v>556</v>
      </c>
      <c r="B9" s="341" t="s">
        <v>557</v>
      </c>
      <c r="C9" s="342">
        <v>47801791</v>
      </c>
      <c r="D9" s="342">
        <v>0</v>
      </c>
      <c r="E9" s="342">
        <v>460770223</v>
      </c>
    </row>
    <row r="10" spans="1:5" ht="12.75">
      <c r="A10" s="343" t="s">
        <v>558</v>
      </c>
      <c r="B10" s="344" t="s">
        <v>559</v>
      </c>
      <c r="C10" s="345">
        <v>6706660730</v>
      </c>
      <c r="D10" s="345">
        <v>-427827490</v>
      </c>
      <c r="E10" s="345">
        <v>6466241175</v>
      </c>
    </row>
    <row r="11" spans="1:5" ht="25.5">
      <c r="A11" s="340" t="s">
        <v>560</v>
      </c>
      <c r="B11" s="341" t="s">
        <v>561</v>
      </c>
      <c r="C11" s="342">
        <v>22144615</v>
      </c>
      <c r="D11" s="342">
        <v>0</v>
      </c>
      <c r="E11" s="342">
        <v>20722800</v>
      </c>
    </row>
    <row r="12" spans="1:5" ht="25.5">
      <c r="A12" s="340" t="s">
        <v>562</v>
      </c>
      <c r="B12" s="341" t="s">
        <v>563</v>
      </c>
      <c r="C12" s="342">
        <v>13000000</v>
      </c>
      <c r="D12" s="342">
        <v>0</v>
      </c>
      <c r="E12" s="342">
        <v>13000000</v>
      </c>
    </row>
    <row r="13" spans="1:5" ht="12.75">
      <c r="A13" s="340" t="s">
        <v>144</v>
      </c>
      <c r="B13" s="341" t="s">
        <v>564</v>
      </c>
      <c r="C13" s="342">
        <v>9144615</v>
      </c>
      <c r="D13" s="342">
        <v>0</v>
      </c>
      <c r="E13" s="342">
        <v>7722800</v>
      </c>
    </row>
    <row r="14" spans="1:5" ht="25.5">
      <c r="A14" s="343" t="s">
        <v>152</v>
      </c>
      <c r="B14" s="344" t="s">
        <v>565</v>
      </c>
      <c r="C14" s="345">
        <v>22144615</v>
      </c>
      <c r="D14" s="345">
        <v>0</v>
      </c>
      <c r="E14" s="345">
        <v>20722800</v>
      </c>
    </row>
    <row r="15" spans="1:5" ht="38.25">
      <c r="A15" s="343" t="s">
        <v>163</v>
      </c>
      <c r="B15" s="344" t="s">
        <v>566</v>
      </c>
      <c r="C15" s="345">
        <v>6728921366</v>
      </c>
      <c r="D15" s="345">
        <v>-427827490</v>
      </c>
      <c r="E15" s="345">
        <v>6487865113</v>
      </c>
    </row>
    <row r="16" spans="1:5" ht="12.75">
      <c r="A16" s="340" t="s">
        <v>165</v>
      </c>
      <c r="B16" s="341" t="s">
        <v>567</v>
      </c>
      <c r="C16" s="342">
        <v>489263</v>
      </c>
      <c r="D16" s="342">
        <v>0</v>
      </c>
      <c r="E16" s="342">
        <v>0</v>
      </c>
    </row>
    <row r="17" spans="1:5" ht="25.5">
      <c r="A17" s="340" t="s">
        <v>171</v>
      </c>
      <c r="B17" s="341" t="s">
        <v>568</v>
      </c>
      <c r="C17" s="342">
        <v>0</v>
      </c>
      <c r="D17" s="342">
        <v>0</v>
      </c>
      <c r="E17" s="342">
        <v>1077545</v>
      </c>
    </row>
    <row r="18" spans="1:5" ht="12.75">
      <c r="A18" s="343" t="s">
        <v>569</v>
      </c>
      <c r="B18" s="344" t="s">
        <v>570</v>
      </c>
      <c r="C18" s="345">
        <v>489263</v>
      </c>
      <c r="D18" s="345">
        <v>0</v>
      </c>
      <c r="E18" s="345">
        <v>1077545</v>
      </c>
    </row>
    <row r="19" spans="1:5" ht="25.5">
      <c r="A19" s="343" t="s">
        <v>571</v>
      </c>
      <c r="B19" s="344" t="s">
        <v>572</v>
      </c>
      <c r="C19" s="345">
        <v>489263</v>
      </c>
      <c r="D19" s="345">
        <v>0</v>
      </c>
      <c r="E19" s="345">
        <v>1077545</v>
      </c>
    </row>
    <row r="20" spans="1:5" ht="12.75">
      <c r="A20" s="340" t="s">
        <v>573</v>
      </c>
      <c r="B20" s="341" t="s">
        <v>574</v>
      </c>
      <c r="C20" s="342">
        <v>1274220</v>
      </c>
      <c r="D20" s="342">
        <v>0</v>
      </c>
      <c r="E20" s="342">
        <v>613910</v>
      </c>
    </row>
    <row r="21" spans="1:5" ht="25.5">
      <c r="A21" s="343" t="s">
        <v>575</v>
      </c>
      <c r="B21" s="344" t="s">
        <v>576</v>
      </c>
      <c r="C21" s="345">
        <v>1274220</v>
      </c>
      <c r="D21" s="345">
        <v>0</v>
      </c>
      <c r="E21" s="345">
        <v>613910</v>
      </c>
    </row>
    <row r="22" spans="1:5" ht="12.75">
      <c r="A22" s="340" t="s">
        <v>577</v>
      </c>
      <c r="B22" s="341" t="s">
        <v>578</v>
      </c>
      <c r="C22" s="342">
        <v>190072328</v>
      </c>
      <c r="D22" s="342">
        <v>0</v>
      </c>
      <c r="E22" s="342">
        <v>229784698</v>
      </c>
    </row>
    <row r="23" spans="1:5" ht="12.75">
      <c r="A23" s="340" t="s">
        <v>579</v>
      </c>
      <c r="B23" s="341" t="s">
        <v>580</v>
      </c>
      <c r="C23" s="342">
        <v>820588362</v>
      </c>
      <c r="D23" s="342">
        <v>0</v>
      </c>
      <c r="E23" s="342">
        <v>889318695</v>
      </c>
    </row>
    <row r="24" spans="1:5" ht="12.75">
      <c r="A24" s="343" t="s">
        <v>581</v>
      </c>
      <c r="B24" s="344" t="s">
        <v>582</v>
      </c>
      <c r="C24" s="345">
        <v>1010660690</v>
      </c>
      <c r="D24" s="345">
        <v>0</v>
      </c>
      <c r="E24" s="345">
        <v>1119103393</v>
      </c>
    </row>
    <row r="25" spans="1:5" ht="12.75">
      <c r="A25" s="343" t="s">
        <v>583</v>
      </c>
      <c r="B25" s="344" t="s">
        <v>584</v>
      </c>
      <c r="C25" s="345">
        <v>1011934910</v>
      </c>
      <c r="D25" s="345">
        <v>0</v>
      </c>
      <c r="E25" s="345">
        <v>1119717303</v>
      </c>
    </row>
    <row r="26" spans="1:5" ht="38.25">
      <c r="A26" s="340" t="s">
        <v>585</v>
      </c>
      <c r="B26" s="341" t="s">
        <v>586</v>
      </c>
      <c r="C26" s="342">
        <v>95149879</v>
      </c>
      <c r="D26" s="342">
        <v>0</v>
      </c>
      <c r="E26" s="342">
        <v>23067186</v>
      </c>
    </row>
    <row r="27" spans="1:5" ht="25.5">
      <c r="A27" s="340" t="s">
        <v>587</v>
      </c>
      <c r="B27" s="341" t="s">
        <v>588</v>
      </c>
      <c r="C27" s="342">
        <v>9569</v>
      </c>
      <c r="D27" s="342">
        <v>0</v>
      </c>
      <c r="E27" s="342">
        <v>0</v>
      </c>
    </row>
    <row r="28" spans="1:5" ht="25.5">
      <c r="A28" s="340" t="s">
        <v>589</v>
      </c>
      <c r="B28" s="341" t="s">
        <v>590</v>
      </c>
      <c r="C28" s="342">
        <v>3751367</v>
      </c>
      <c r="D28" s="342">
        <v>0</v>
      </c>
      <c r="E28" s="342">
        <v>4417365</v>
      </c>
    </row>
    <row r="29" spans="1:5" ht="25.5">
      <c r="A29" s="340" t="s">
        <v>591</v>
      </c>
      <c r="B29" s="341" t="s">
        <v>592</v>
      </c>
      <c r="C29" s="342">
        <v>87197122</v>
      </c>
      <c r="D29" s="342">
        <v>0</v>
      </c>
      <c r="E29" s="342">
        <v>15694429</v>
      </c>
    </row>
    <row r="30" spans="1:5" ht="25.5">
      <c r="A30" s="340" t="s">
        <v>593</v>
      </c>
      <c r="B30" s="341" t="s">
        <v>594</v>
      </c>
      <c r="C30" s="342">
        <v>4191821</v>
      </c>
      <c r="D30" s="342">
        <v>0</v>
      </c>
      <c r="E30" s="342">
        <v>2955392</v>
      </c>
    </row>
    <row r="31" spans="1:5" ht="38.25">
      <c r="A31" s="340" t="s">
        <v>595</v>
      </c>
      <c r="B31" s="341" t="s">
        <v>596</v>
      </c>
      <c r="C31" s="342">
        <v>18103214</v>
      </c>
      <c r="D31" s="342">
        <v>0</v>
      </c>
      <c r="E31" s="342">
        <v>22175407</v>
      </c>
    </row>
    <row r="32" spans="1:5" ht="51">
      <c r="A32" s="340" t="s">
        <v>597</v>
      </c>
      <c r="B32" s="341" t="s">
        <v>598</v>
      </c>
      <c r="C32" s="342">
        <v>5464918</v>
      </c>
      <c r="D32" s="342">
        <v>0</v>
      </c>
      <c r="E32" s="342">
        <v>6595809</v>
      </c>
    </row>
    <row r="33" spans="1:5" ht="25.5">
      <c r="A33" s="340" t="s">
        <v>599</v>
      </c>
      <c r="B33" s="341" t="s">
        <v>600</v>
      </c>
      <c r="C33" s="342">
        <v>1000000</v>
      </c>
      <c r="D33" s="342">
        <v>0</v>
      </c>
      <c r="E33" s="342">
        <v>1000000</v>
      </c>
    </row>
    <row r="34" spans="1:5" ht="25.5">
      <c r="A34" s="340" t="s">
        <v>601</v>
      </c>
      <c r="B34" s="341" t="s">
        <v>602</v>
      </c>
      <c r="C34" s="342">
        <v>938086</v>
      </c>
      <c r="D34" s="342">
        <v>0</v>
      </c>
      <c r="E34" s="342">
        <v>3052160</v>
      </c>
    </row>
    <row r="35" spans="1:5" ht="38.25">
      <c r="A35" s="340" t="s">
        <v>603</v>
      </c>
      <c r="B35" s="341" t="s">
        <v>604</v>
      </c>
      <c r="C35" s="342">
        <v>1543843</v>
      </c>
      <c r="D35" s="342">
        <v>0</v>
      </c>
      <c r="E35" s="342">
        <v>2529021</v>
      </c>
    </row>
    <row r="36" spans="1:5" ht="25.5">
      <c r="A36" s="340" t="s">
        <v>605</v>
      </c>
      <c r="B36" s="341" t="s">
        <v>606</v>
      </c>
      <c r="C36" s="342">
        <v>9156367</v>
      </c>
      <c r="D36" s="342">
        <v>0</v>
      </c>
      <c r="E36" s="342">
        <v>8998417</v>
      </c>
    </row>
    <row r="37" spans="1:5" ht="38.25">
      <c r="A37" s="340" t="s">
        <v>607</v>
      </c>
      <c r="B37" s="341" t="s">
        <v>608</v>
      </c>
      <c r="C37" s="342">
        <v>4286236</v>
      </c>
      <c r="D37" s="342">
        <v>0</v>
      </c>
      <c r="E37" s="342">
        <v>3880816</v>
      </c>
    </row>
    <row r="38" spans="1:5" ht="51">
      <c r="A38" s="340" t="s">
        <v>609</v>
      </c>
      <c r="B38" s="341" t="s">
        <v>610</v>
      </c>
      <c r="C38" s="342">
        <v>4286236</v>
      </c>
      <c r="D38" s="342">
        <v>0</v>
      </c>
      <c r="E38" s="342">
        <v>3880816</v>
      </c>
    </row>
    <row r="39" spans="1:5" ht="38.25">
      <c r="A39" s="340" t="s">
        <v>611</v>
      </c>
      <c r="B39" s="341" t="s">
        <v>612</v>
      </c>
      <c r="C39" s="342">
        <v>11660333</v>
      </c>
      <c r="D39" s="342">
        <v>0</v>
      </c>
      <c r="E39" s="342">
        <v>11115695</v>
      </c>
    </row>
    <row r="40" spans="1:5" ht="25.5">
      <c r="A40" s="343" t="s">
        <v>613</v>
      </c>
      <c r="B40" s="344" t="s">
        <v>614</v>
      </c>
      <c r="C40" s="345">
        <v>129199662</v>
      </c>
      <c r="D40" s="345">
        <v>0</v>
      </c>
      <c r="E40" s="345">
        <v>60239104</v>
      </c>
    </row>
    <row r="41" spans="1:5" ht="38.25">
      <c r="A41" s="340" t="s">
        <v>615</v>
      </c>
      <c r="B41" s="341" t="s">
        <v>616</v>
      </c>
      <c r="C41" s="342">
        <v>0</v>
      </c>
      <c r="D41" s="342">
        <v>0</v>
      </c>
      <c r="E41" s="342">
        <v>63373942</v>
      </c>
    </row>
    <row r="42" spans="1:5" ht="25.5">
      <c r="A42" s="340" t="s">
        <v>617</v>
      </c>
      <c r="B42" s="341" t="s">
        <v>618</v>
      </c>
      <c r="C42" s="342">
        <v>0</v>
      </c>
      <c r="D42" s="342">
        <v>0</v>
      </c>
      <c r="E42" s="342">
        <v>331000</v>
      </c>
    </row>
    <row r="43" spans="1:5" ht="38.25">
      <c r="A43" s="340" t="s">
        <v>619</v>
      </c>
      <c r="B43" s="341" t="s">
        <v>620</v>
      </c>
      <c r="C43" s="342">
        <v>0</v>
      </c>
      <c r="D43" s="342">
        <v>0</v>
      </c>
      <c r="E43" s="342">
        <v>62975940</v>
      </c>
    </row>
    <row r="44" spans="1:5" ht="38.25">
      <c r="A44" s="340" t="s">
        <v>621</v>
      </c>
      <c r="B44" s="341" t="s">
        <v>622</v>
      </c>
      <c r="C44" s="342">
        <v>0</v>
      </c>
      <c r="D44" s="342">
        <v>0</v>
      </c>
      <c r="E44" s="342">
        <v>67002</v>
      </c>
    </row>
    <row r="45" spans="1:5" ht="38.25">
      <c r="A45" s="340" t="s">
        <v>623</v>
      </c>
      <c r="B45" s="341" t="s">
        <v>624</v>
      </c>
      <c r="C45" s="342">
        <v>3040680</v>
      </c>
      <c r="D45" s="342">
        <v>0</v>
      </c>
      <c r="E45" s="342">
        <v>0</v>
      </c>
    </row>
    <row r="46" spans="1:5" ht="51">
      <c r="A46" s="340" t="s">
        <v>625</v>
      </c>
      <c r="B46" s="341" t="s">
        <v>626</v>
      </c>
      <c r="C46" s="342">
        <v>3040680</v>
      </c>
      <c r="D46" s="342">
        <v>0</v>
      </c>
      <c r="E46" s="342">
        <v>0</v>
      </c>
    </row>
    <row r="47" spans="1:5" ht="25.5">
      <c r="A47" s="343" t="s">
        <v>627</v>
      </c>
      <c r="B47" s="344" t="s">
        <v>628</v>
      </c>
      <c r="C47" s="345">
        <v>3040680</v>
      </c>
      <c r="D47" s="345">
        <v>0</v>
      </c>
      <c r="E47" s="345">
        <v>63373942</v>
      </c>
    </row>
    <row r="48" spans="1:5" ht="12.75">
      <c r="A48" s="340" t="s">
        <v>629</v>
      </c>
      <c r="B48" s="341" t="s">
        <v>630</v>
      </c>
      <c r="C48" s="342">
        <v>585849</v>
      </c>
      <c r="D48" s="342">
        <v>0</v>
      </c>
      <c r="E48" s="342">
        <v>2805937</v>
      </c>
    </row>
    <row r="49" spans="1:5" ht="25.5">
      <c r="A49" s="340" t="s">
        <v>631</v>
      </c>
      <c r="B49" s="341" t="s">
        <v>632</v>
      </c>
      <c r="C49" s="342">
        <v>0</v>
      </c>
      <c r="D49" s="342">
        <v>0</v>
      </c>
      <c r="E49" s="342">
        <v>2293622</v>
      </c>
    </row>
    <row r="50" spans="1:5" ht="25.5">
      <c r="A50" s="340" t="s">
        <v>633</v>
      </c>
      <c r="B50" s="341" t="s">
        <v>634</v>
      </c>
      <c r="C50" s="342">
        <v>509029</v>
      </c>
      <c r="D50" s="342">
        <v>0</v>
      </c>
      <c r="E50" s="342">
        <v>0</v>
      </c>
    </row>
    <row r="51" spans="1:5" ht="25.5">
      <c r="A51" s="340" t="s">
        <v>635</v>
      </c>
      <c r="B51" s="341" t="s">
        <v>636</v>
      </c>
      <c r="C51" s="342">
        <v>76820</v>
      </c>
      <c r="D51" s="342">
        <v>0</v>
      </c>
      <c r="E51" s="342">
        <v>0</v>
      </c>
    </row>
    <row r="52" spans="1:5" ht="25.5">
      <c r="A52" s="340" t="s">
        <v>637</v>
      </c>
      <c r="B52" s="341" t="s">
        <v>638</v>
      </c>
      <c r="C52" s="342">
        <v>0</v>
      </c>
      <c r="D52" s="342">
        <v>0</v>
      </c>
      <c r="E52" s="342">
        <v>512315</v>
      </c>
    </row>
    <row r="53" spans="1:5" ht="12.75">
      <c r="A53" s="340" t="s">
        <v>639</v>
      </c>
      <c r="B53" s="341" t="s">
        <v>640</v>
      </c>
      <c r="C53" s="342">
        <v>300000</v>
      </c>
      <c r="D53" s="342">
        <v>0</v>
      </c>
      <c r="E53" s="342">
        <v>200000</v>
      </c>
    </row>
    <row r="54" spans="1:5" ht="38.25">
      <c r="A54" s="340" t="s">
        <v>641</v>
      </c>
      <c r="B54" s="341" t="s">
        <v>642</v>
      </c>
      <c r="C54" s="342">
        <v>0</v>
      </c>
      <c r="D54" s="342">
        <v>0</v>
      </c>
      <c r="E54" s="342">
        <v>160150</v>
      </c>
    </row>
    <row r="55" spans="1:5" ht="25.5">
      <c r="A55" s="343" t="s">
        <v>643</v>
      </c>
      <c r="B55" s="344" t="s">
        <v>644</v>
      </c>
      <c r="C55" s="345">
        <v>885849</v>
      </c>
      <c r="D55" s="345">
        <v>0</v>
      </c>
      <c r="E55" s="345">
        <v>3166087</v>
      </c>
    </row>
    <row r="56" spans="1:5" ht="12.75">
      <c r="A56" s="343" t="s">
        <v>645</v>
      </c>
      <c r="B56" s="344" t="s">
        <v>646</v>
      </c>
      <c r="C56" s="345">
        <v>133126191</v>
      </c>
      <c r="D56" s="345">
        <v>0</v>
      </c>
      <c r="E56" s="345">
        <v>126779133</v>
      </c>
    </row>
    <row r="57" spans="1:5" ht="25.5">
      <c r="A57" s="340" t="s">
        <v>647</v>
      </c>
      <c r="B57" s="341" t="s">
        <v>648</v>
      </c>
      <c r="C57" s="342">
        <v>8996000</v>
      </c>
      <c r="D57" s="342">
        <v>0</v>
      </c>
      <c r="E57" s="342">
        <v>12610831</v>
      </c>
    </row>
    <row r="58" spans="1:5" ht="38.25">
      <c r="A58" s="340" t="s">
        <v>649</v>
      </c>
      <c r="B58" s="341" t="s">
        <v>650</v>
      </c>
      <c r="C58" s="342">
        <v>0</v>
      </c>
      <c r="D58" s="342">
        <v>0</v>
      </c>
      <c r="E58" s="342">
        <v>619278</v>
      </c>
    </row>
    <row r="59" spans="1:5" ht="25.5">
      <c r="A59" s="340" t="s">
        <v>651</v>
      </c>
      <c r="B59" s="341" t="s">
        <v>652</v>
      </c>
      <c r="C59" s="342">
        <v>0</v>
      </c>
      <c r="D59" s="342">
        <v>0</v>
      </c>
      <c r="E59" s="342">
        <v>-619278</v>
      </c>
    </row>
    <row r="60" spans="1:5" ht="25.5">
      <c r="A60" s="343" t="s">
        <v>653</v>
      </c>
      <c r="B60" s="344" t="s">
        <v>654</v>
      </c>
      <c r="C60" s="345">
        <v>8996000</v>
      </c>
      <c r="D60" s="345">
        <v>0</v>
      </c>
      <c r="E60" s="345">
        <v>12610831</v>
      </c>
    </row>
    <row r="61" spans="1:5" ht="12.75">
      <c r="A61" s="340" t="s">
        <v>655</v>
      </c>
      <c r="B61" s="341" t="s">
        <v>656</v>
      </c>
      <c r="C61" s="342">
        <v>-253284</v>
      </c>
      <c r="D61" s="342">
        <v>0</v>
      </c>
      <c r="E61" s="342">
        <v>-15300372</v>
      </c>
    </row>
    <row r="62" spans="1:5" ht="25.5">
      <c r="A62" s="343" t="s">
        <v>657</v>
      </c>
      <c r="B62" s="344" t="s">
        <v>658</v>
      </c>
      <c r="C62" s="345">
        <v>-253284</v>
      </c>
      <c r="D62" s="345">
        <v>0</v>
      </c>
      <c r="E62" s="345">
        <v>-15300372</v>
      </c>
    </row>
    <row r="63" spans="1:5" ht="25.5">
      <c r="A63" s="343" t="s">
        <v>659</v>
      </c>
      <c r="B63" s="344" t="s">
        <v>660</v>
      </c>
      <c r="C63" s="345">
        <v>8742716</v>
      </c>
      <c r="D63" s="345">
        <v>0</v>
      </c>
      <c r="E63" s="345">
        <v>-2689541</v>
      </c>
    </row>
    <row r="64" spans="1:5" ht="12.75">
      <c r="A64" s="343" t="s">
        <v>661</v>
      </c>
      <c r="B64" s="344" t="s">
        <v>662</v>
      </c>
      <c r="C64" s="345">
        <v>7883214446</v>
      </c>
      <c r="D64" s="345">
        <v>-427827490</v>
      </c>
      <c r="E64" s="345">
        <v>7732749553</v>
      </c>
    </row>
    <row r="65" spans="1:5" ht="12.75">
      <c r="A65" s="340" t="s">
        <v>663</v>
      </c>
      <c r="B65" s="341" t="s">
        <v>664</v>
      </c>
      <c r="C65" s="342">
        <v>6878781767</v>
      </c>
      <c r="D65" s="342">
        <v>0</v>
      </c>
      <c r="E65" s="342">
        <v>6878781767</v>
      </c>
    </row>
    <row r="66" spans="1:5" ht="12.75">
      <c r="A66" s="340" t="s">
        <v>665</v>
      </c>
      <c r="B66" s="341" t="s">
        <v>666</v>
      </c>
      <c r="C66" s="342">
        <v>613784617</v>
      </c>
      <c r="D66" s="342">
        <v>-600878224</v>
      </c>
      <c r="E66" s="342">
        <v>-174184061</v>
      </c>
    </row>
    <row r="67" spans="1:5" ht="25.5">
      <c r="A67" s="340" t="s">
        <v>667</v>
      </c>
      <c r="B67" s="341" t="s">
        <v>668</v>
      </c>
      <c r="C67" s="342">
        <v>330938254</v>
      </c>
      <c r="D67" s="342">
        <v>0</v>
      </c>
      <c r="E67" s="342">
        <v>330938254</v>
      </c>
    </row>
    <row r="68" spans="1:5" ht="12.75">
      <c r="A68" s="340" t="s">
        <v>669</v>
      </c>
      <c r="B68" s="341" t="s">
        <v>670</v>
      </c>
      <c r="C68" s="342">
        <v>-2058876322</v>
      </c>
      <c r="D68" s="342">
        <v>173050734</v>
      </c>
      <c r="E68" s="342">
        <v>-2118579618</v>
      </c>
    </row>
    <row r="69" spans="1:5" ht="12.75">
      <c r="A69" s="340" t="s">
        <v>671</v>
      </c>
      <c r="B69" s="341" t="s">
        <v>672</v>
      </c>
      <c r="C69" s="342">
        <v>-233555774</v>
      </c>
      <c r="D69" s="342">
        <v>0</v>
      </c>
      <c r="E69" s="342">
        <v>-223619489</v>
      </c>
    </row>
    <row r="70" spans="1:5" ht="12.75">
      <c r="A70" s="343" t="s">
        <v>673</v>
      </c>
      <c r="B70" s="344" t="s">
        <v>674</v>
      </c>
      <c r="C70" s="345">
        <v>5531072542</v>
      </c>
      <c r="D70" s="345">
        <v>-427827490</v>
      </c>
      <c r="E70" s="345">
        <v>4693336853</v>
      </c>
    </row>
    <row r="71" spans="1:5" ht="25.5">
      <c r="A71" s="340" t="s">
        <v>675</v>
      </c>
      <c r="B71" s="341" t="s">
        <v>676</v>
      </c>
      <c r="C71" s="342">
        <v>3508714</v>
      </c>
      <c r="D71" s="342">
        <v>0</v>
      </c>
      <c r="E71" s="342">
        <v>4042854</v>
      </c>
    </row>
    <row r="72" spans="1:5" ht="25.5">
      <c r="A72" s="340" t="s">
        <v>677</v>
      </c>
      <c r="B72" s="341" t="s">
        <v>678</v>
      </c>
      <c r="C72" s="342">
        <v>0</v>
      </c>
      <c r="D72" s="342">
        <v>0</v>
      </c>
      <c r="E72" s="342">
        <v>6598329</v>
      </c>
    </row>
    <row r="73" spans="1:5" ht="25.5">
      <c r="A73" s="340" t="s">
        <v>679</v>
      </c>
      <c r="B73" s="341" t="s">
        <v>680</v>
      </c>
      <c r="C73" s="342">
        <v>3050646</v>
      </c>
      <c r="D73" s="342">
        <v>0</v>
      </c>
      <c r="E73" s="342">
        <v>0</v>
      </c>
    </row>
    <row r="74" spans="1:5" ht="38.25">
      <c r="A74" s="340" t="s">
        <v>681</v>
      </c>
      <c r="B74" s="341" t="s">
        <v>682</v>
      </c>
      <c r="C74" s="342">
        <v>95427356</v>
      </c>
      <c r="D74" s="342">
        <v>0</v>
      </c>
      <c r="E74" s="342">
        <v>110602489</v>
      </c>
    </row>
    <row r="75" spans="1:5" ht="51">
      <c r="A75" s="340" t="s">
        <v>683</v>
      </c>
      <c r="B75" s="341" t="s">
        <v>684</v>
      </c>
      <c r="C75" s="342">
        <v>83373615</v>
      </c>
      <c r="D75" s="342">
        <v>0</v>
      </c>
      <c r="E75" s="342">
        <v>96000000</v>
      </c>
    </row>
    <row r="76" spans="1:5" ht="38.25">
      <c r="A76" s="340" t="s">
        <v>685</v>
      </c>
      <c r="B76" s="341" t="s">
        <v>686</v>
      </c>
      <c r="C76" s="342">
        <v>12053741</v>
      </c>
      <c r="D76" s="342">
        <v>0</v>
      </c>
      <c r="E76" s="342">
        <v>14602489</v>
      </c>
    </row>
    <row r="77" spans="1:5" ht="25.5">
      <c r="A77" s="343" t="s">
        <v>687</v>
      </c>
      <c r="B77" s="344" t="s">
        <v>688</v>
      </c>
      <c r="C77" s="345">
        <v>101986716</v>
      </c>
      <c r="D77" s="345">
        <v>0</v>
      </c>
      <c r="E77" s="345">
        <v>121243672</v>
      </c>
    </row>
    <row r="78" spans="1:5" ht="12.75">
      <c r="A78" s="340" t="s">
        <v>689</v>
      </c>
      <c r="B78" s="341" t="s">
        <v>690</v>
      </c>
      <c r="C78" s="342">
        <v>9256025</v>
      </c>
      <c r="D78" s="342">
        <v>0</v>
      </c>
      <c r="E78" s="342">
        <v>38381469</v>
      </c>
    </row>
    <row r="79" spans="1:5" ht="25.5">
      <c r="A79" s="340" t="s">
        <v>691</v>
      </c>
      <c r="B79" s="341" t="s">
        <v>692</v>
      </c>
      <c r="C79" s="342">
        <v>777289</v>
      </c>
      <c r="D79" s="342">
        <v>0</v>
      </c>
      <c r="E79" s="342">
        <v>617835</v>
      </c>
    </row>
    <row r="80" spans="1:5" ht="25.5">
      <c r="A80" s="343" t="s">
        <v>693</v>
      </c>
      <c r="B80" s="344" t="s">
        <v>694</v>
      </c>
      <c r="C80" s="345">
        <v>10033314</v>
      </c>
      <c r="D80" s="345">
        <v>0</v>
      </c>
      <c r="E80" s="345">
        <v>38999304</v>
      </c>
    </row>
    <row r="81" spans="1:5" ht="12.75">
      <c r="A81" s="343" t="s">
        <v>695</v>
      </c>
      <c r="B81" s="344" t="s">
        <v>696</v>
      </c>
      <c r="C81" s="345">
        <v>112020030</v>
      </c>
      <c r="D81" s="345">
        <v>0</v>
      </c>
      <c r="E81" s="345">
        <v>160242976</v>
      </c>
    </row>
    <row r="82" spans="1:5" ht="25.5">
      <c r="A82" s="340" t="s">
        <v>697</v>
      </c>
      <c r="B82" s="341" t="s">
        <v>698</v>
      </c>
      <c r="C82" s="342">
        <v>0</v>
      </c>
      <c r="D82" s="342">
        <v>0</v>
      </c>
      <c r="E82" s="342">
        <v>63373942</v>
      </c>
    </row>
    <row r="83" spans="1:5" ht="25.5">
      <c r="A83" s="340" t="s">
        <v>699</v>
      </c>
      <c r="B83" s="341" t="s">
        <v>700</v>
      </c>
      <c r="C83" s="342">
        <v>19303296</v>
      </c>
      <c r="D83" s="342">
        <v>0</v>
      </c>
      <c r="E83" s="342">
        <v>17603254</v>
      </c>
    </row>
    <row r="84" spans="1:5" ht="12.75">
      <c r="A84" s="340" t="s">
        <v>701</v>
      </c>
      <c r="B84" s="341" t="s">
        <v>702</v>
      </c>
      <c r="C84" s="342">
        <v>2220818578</v>
      </c>
      <c r="D84" s="342">
        <v>0</v>
      </c>
      <c r="E84" s="342">
        <v>2798192528</v>
      </c>
    </row>
    <row r="85" spans="1:5" ht="25.5">
      <c r="A85" s="343" t="s">
        <v>703</v>
      </c>
      <c r="B85" s="344" t="s">
        <v>704</v>
      </c>
      <c r="C85" s="345">
        <v>2240121874</v>
      </c>
      <c r="D85" s="345">
        <v>0</v>
      </c>
      <c r="E85" s="345">
        <v>2879169724</v>
      </c>
    </row>
    <row r="86" spans="1:5" ht="12.75">
      <c r="A86" s="343" t="s">
        <v>705</v>
      </c>
      <c r="B86" s="344" t="s">
        <v>706</v>
      </c>
      <c r="C86" s="345">
        <v>7883214446</v>
      </c>
      <c r="D86" s="345">
        <v>-427827490</v>
      </c>
      <c r="E86" s="345">
        <v>7732749553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92" r:id="rId1"/>
  <headerFooter>
    <oddHeader>&amp;L18. melléklet a 10/2021. (V.27.) önk.rendelethez, Ft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13"/>
  <sheetViews>
    <sheetView view="pageLayout" workbookViewId="0" topLeftCell="A1">
      <selection activeCell="B8" sqref="B8"/>
    </sheetView>
  </sheetViews>
  <sheetFormatPr defaultColWidth="9.140625" defaultRowHeight="12.75"/>
  <cols>
    <col min="1" max="1" width="8.28125" style="0" customWidth="1"/>
    <col min="2" max="2" width="41.00390625" style="0" customWidth="1"/>
    <col min="3" max="3" width="32.7109375" style="0" customWidth="1"/>
  </cols>
  <sheetData>
    <row r="1" spans="1:3" ht="12.75">
      <c r="A1" s="474" t="s">
        <v>526</v>
      </c>
      <c r="B1" s="475"/>
      <c r="C1" s="475"/>
    </row>
    <row r="2" spans="1:3" ht="15">
      <c r="A2" s="339" t="s">
        <v>527</v>
      </c>
      <c r="B2" s="339" t="s">
        <v>91</v>
      </c>
      <c r="C2" s="339" t="s">
        <v>528</v>
      </c>
    </row>
    <row r="3" spans="1:3" ht="15">
      <c r="A3" s="339">
        <v>1</v>
      </c>
      <c r="B3" s="339">
        <v>2</v>
      </c>
      <c r="C3" s="339">
        <v>3</v>
      </c>
    </row>
    <row r="4" spans="1:3" ht="25.5">
      <c r="A4" s="340" t="s">
        <v>529</v>
      </c>
      <c r="B4" s="341" t="s">
        <v>530</v>
      </c>
      <c r="C4" s="342">
        <v>1421068652</v>
      </c>
    </row>
    <row r="5" spans="1:3" ht="25.5">
      <c r="A5" s="340" t="s">
        <v>531</v>
      </c>
      <c r="B5" s="341" t="s">
        <v>532</v>
      </c>
      <c r="C5" s="342">
        <v>1354527866</v>
      </c>
    </row>
    <row r="6" spans="1:3" ht="25.5">
      <c r="A6" s="343" t="s">
        <v>533</v>
      </c>
      <c r="B6" s="344" t="s">
        <v>534</v>
      </c>
      <c r="C6" s="345">
        <v>66540786</v>
      </c>
    </row>
    <row r="7" spans="1:3" ht="25.5">
      <c r="A7" s="340" t="s">
        <v>535</v>
      </c>
      <c r="B7" s="341" t="s">
        <v>536</v>
      </c>
      <c r="C7" s="342">
        <v>1193055070</v>
      </c>
    </row>
    <row r="8" spans="1:3" ht="25.5">
      <c r="A8" s="340" t="s">
        <v>537</v>
      </c>
      <c r="B8" s="341" t="s">
        <v>538</v>
      </c>
      <c r="C8" s="342">
        <v>175092492</v>
      </c>
    </row>
    <row r="9" spans="1:3" ht="25.5">
      <c r="A9" s="343" t="s">
        <v>539</v>
      </c>
      <c r="B9" s="344" t="s">
        <v>540</v>
      </c>
      <c r="C9" s="345">
        <v>1017962578</v>
      </c>
    </row>
    <row r="10" spans="1:3" ht="25.5">
      <c r="A10" s="343" t="s">
        <v>541</v>
      </c>
      <c r="B10" s="344" t="s">
        <v>542</v>
      </c>
      <c r="C10" s="345">
        <v>1084503364</v>
      </c>
    </row>
    <row r="11" spans="1:3" ht="12.75">
      <c r="A11" s="343" t="s">
        <v>543</v>
      </c>
      <c r="B11" s="344" t="s">
        <v>544</v>
      </c>
      <c r="C11" s="345">
        <v>1084503364</v>
      </c>
    </row>
    <row r="12" spans="1:3" ht="38.25">
      <c r="A12" s="343" t="s">
        <v>144</v>
      </c>
      <c r="B12" s="344" t="s">
        <v>545</v>
      </c>
      <c r="C12" s="345">
        <v>892958217</v>
      </c>
    </row>
    <row r="13" spans="1:3" ht="25.5">
      <c r="A13" s="343" t="s">
        <v>146</v>
      </c>
      <c r="B13" s="344" t="s">
        <v>546</v>
      </c>
      <c r="C13" s="345">
        <v>191545147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  <headerFooter>
    <oddHeader>&amp;L19. melléklet a 10/2021. (V.27.) önk. rendelethez, Ft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Layout" workbookViewId="0" topLeftCell="A1">
      <selection activeCell="E20" sqref="E20"/>
    </sheetView>
  </sheetViews>
  <sheetFormatPr defaultColWidth="9.140625" defaultRowHeight="12.75"/>
  <cols>
    <col min="1" max="1" width="8.28125" style="0" customWidth="1"/>
    <col min="2" max="2" width="41.00390625" style="0" customWidth="1"/>
    <col min="3" max="9" width="15.7109375" style="0" customWidth="1"/>
  </cols>
  <sheetData>
    <row r="1" spans="1:9" ht="12.75">
      <c r="A1" s="474" t="s">
        <v>707</v>
      </c>
      <c r="B1" s="475"/>
      <c r="C1" s="475"/>
      <c r="D1" s="475"/>
      <c r="E1" s="475"/>
      <c r="F1" s="475"/>
      <c r="G1" s="475"/>
      <c r="H1" s="475"/>
      <c r="I1" s="475"/>
    </row>
    <row r="2" spans="1:9" ht="58.5" customHeight="1">
      <c r="A2" s="339" t="s">
        <v>527</v>
      </c>
      <c r="B2" s="339" t="s">
        <v>91</v>
      </c>
      <c r="C2" s="339" t="s">
        <v>708</v>
      </c>
      <c r="D2" s="339" t="s">
        <v>709</v>
      </c>
      <c r="E2" s="339" t="s">
        <v>710</v>
      </c>
      <c r="F2" s="339" t="s">
        <v>711</v>
      </c>
      <c r="G2" s="339" t="s">
        <v>712</v>
      </c>
      <c r="H2" s="339" t="s">
        <v>713</v>
      </c>
      <c r="I2" s="339" t="s">
        <v>714</v>
      </c>
    </row>
    <row r="3" spans="1:9" ht="15">
      <c r="A3" s="339">
        <v>1</v>
      </c>
      <c r="B3" s="339">
        <v>2</v>
      </c>
      <c r="C3" s="339">
        <v>3</v>
      </c>
      <c r="D3" s="339">
        <v>4</v>
      </c>
      <c r="E3" s="339">
        <v>5</v>
      </c>
      <c r="F3" s="339">
        <v>6</v>
      </c>
      <c r="G3" s="339">
        <v>7</v>
      </c>
      <c r="H3" s="339">
        <v>8</v>
      </c>
      <c r="I3" s="339">
        <v>9</v>
      </c>
    </row>
    <row r="4" spans="1:9" ht="25.5">
      <c r="A4" s="343" t="s">
        <v>529</v>
      </c>
      <c r="B4" s="344" t="s">
        <v>715</v>
      </c>
      <c r="C4" s="345">
        <v>73294448</v>
      </c>
      <c r="D4" s="345">
        <v>9376402148</v>
      </c>
      <c r="E4" s="345">
        <v>682674162</v>
      </c>
      <c r="F4" s="345">
        <v>0</v>
      </c>
      <c r="G4" s="345">
        <v>47801791</v>
      </c>
      <c r="H4" s="345">
        <v>0</v>
      </c>
      <c r="I4" s="345">
        <v>10180172549</v>
      </c>
    </row>
    <row r="5" spans="1:9" ht="25.5">
      <c r="A5" s="340" t="s">
        <v>531</v>
      </c>
      <c r="B5" s="341" t="s">
        <v>716</v>
      </c>
      <c r="C5" s="342">
        <v>0</v>
      </c>
      <c r="D5" s="342">
        <v>0</v>
      </c>
      <c r="E5" s="342">
        <v>0</v>
      </c>
      <c r="F5" s="342">
        <v>0</v>
      </c>
      <c r="G5" s="342">
        <v>440237246</v>
      </c>
      <c r="H5" s="342">
        <v>0</v>
      </c>
      <c r="I5" s="342">
        <v>440237246</v>
      </c>
    </row>
    <row r="6" spans="1:9" ht="12.75">
      <c r="A6" s="340" t="s">
        <v>533</v>
      </c>
      <c r="B6" s="341" t="s">
        <v>717</v>
      </c>
      <c r="C6" s="342">
        <v>0</v>
      </c>
      <c r="D6" s="342">
        <v>0</v>
      </c>
      <c r="E6" s="342">
        <v>0</v>
      </c>
      <c r="F6" s="342">
        <v>0</v>
      </c>
      <c r="G6" s="342">
        <v>102476879</v>
      </c>
      <c r="H6" s="342">
        <v>0</v>
      </c>
      <c r="I6" s="342">
        <v>102476879</v>
      </c>
    </row>
    <row r="7" spans="1:9" ht="12.75">
      <c r="A7" s="340" t="s">
        <v>535</v>
      </c>
      <c r="B7" s="341" t="s">
        <v>718</v>
      </c>
      <c r="C7" s="342">
        <v>0</v>
      </c>
      <c r="D7" s="342">
        <v>21179125</v>
      </c>
      <c r="E7" s="342">
        <v>4152340</v>
      </c>
      <c r="F7" s="342">
        <v>0</v>
      </c>
      <c r="G7" s="342">
        <v>0</v>
      </c>
      <c r="H7" s="342">
        <v>0</v>
      </c>
      <c r="I7" s="342">
        <v>25331465</v>
      </c>
    </row>
    <row r="8" spans="1:9" ht="12.75">
      <c r="A8" s="340" t="s">
        <v>537</v>
      </c>
      <c r="B8" s="341" t="s">
        <v>719</v>
      </c>
      <c r="C8" s="342">
        <v>0</v>
      </c>
      <c r="D8" s="342">
        <v>2784819</v>
      </c>
      <c r="E8" s="342">
        <v>5972363</v>
      </c>
      <c r="F8" s="342">
        <v>0</v>
      </c>
      <c r="G8" s="342">
        <v>0</v>
      </c>
      <c r="H8" s="342">
        <v>0</v>
      </c>
      <c r="I8" s="342">
        <v>8757182</v>
      </c>
    </row>
    <row r="9" spans="1:9" ht="12.75">
      <c r="A9" s="340" t="s">
        <v>541</v>
      </c>
      <c r="B9" s="341" t="s">
        <v>720</v>
      </c>
      <c r="C9" s="342">
        <v>9390651</v>
      </c>
      <c r="D9" s="342">
        <v>130782377</v>
      </c>
      <c r="E9" s="342">
        <v>138509303</v>
      </c>
      <c r="F9" s="342">
        <v>0</v>
      </c>
      <c r="G9" s="342">
        <v>56368082</v>
      </c>
      <c r="H9" s="342">
        <v>0</v>
      </c>
      <c r="I9" s="342">
        <v>335050413</v>
      </c>
    </row>
    <row r="10" spans="1:9" ht="12.75">
      <c r="A10" s="343" t="s">
        <v>556</v>
      </c>
      <c r="B10" s="344" t="s">
        <v>721</v>
      </c>
      <c r="C10" s="345">
        <v>9390651</v>
      </c>
      <c r="D10" s="345">
        <v>154746321</v>
      </c>
      <c r="E10" s="345">
        <v>148634006</v>
      </c>
      <c r="F10" s="345">
        <v>0</v>
      </c>
      <c r="G10" s="345">
        <v>599082207</v>
      </c>
      <c r="H10" s="345">
        <v>0</v>
      </c>
      <c r="I10" s="345">
        <v>911853185</v>
      </c>
    </row>
    <row r="11" spans="1:9" ht="12.75">
      <c r="A11" s="340" t="s">
        <v>722</v>
      </c>
      <c r="B11" s="341" t="s">
        <v>723</v>
      </c>
      <c r="C11" s="342">
        <v>0</v>
      </c>
      <c r="D11" s="342">
        <v>4046975</v>
      </c>
      <c r="E11" s="342">
        <v>35772568</v>
      </c>
      <c r="F11" s="342">
        <v>0</v>
      </c>
      <c r="G11" s="342">
        <v>0</v>
      </c>
      <c r="H11" s="342">
        <v>0</v>
      </c>
      <c r="I11" s="342">
        <v>39819543</v>
      </c>
    </row>
    <row r="12" spans="1:9" ht="12.75">
      <c r="A12" s="340" t="s">
        <v>558</v>
      </c>
      <c r="B12" s="341" t="s">
        <v>724</v>
      </c>
      <c r="C12" s="342">
        <v>0</v>
      </c>
      <c r="D12" s="342">
        <v>0</v>
      </c>
      <c r="E12" s="342">
        <v>1000000</v>
      </c>
      <c r="F12" s="342">
        <v>0</v>
      </c>
      <c r="G12" s="342">
        <v>0</v>
      </c>
      <c r="H12" s="342">
        <v>0</v>
      </c>
      <c r="I12" s="342">
        <v>1000000</v>
      </c>
    </row>
    <row r="13" spans="1:9" ht="12.75">
      <c r="A13" s="340" t="s">
        <v>560</v>
      </c>
      <c r="B13" s="341" t="s">
        <v>725</v>
      </c>
      <c r="C13" s="342">
        <v>0</v>
      </c>
      <c r="D13" s="342">
        <v>5900000</v>
      </c>
      <c r="E13" s="342">
        <v>0</v>
      </c>
      <c r="F13" s="342">
        <v>0</v>
      </c>
      <c r="G13" s="342">
        <v>0</v>
      </c>
      <c r="H13" s="342">
        <v>0</v>
      </c>
      <c r="I13" s="342">
        <v>5900000</v>
      </c>
    </row>
    <row r="14" spans="1:9" ht="12.75">
      <c r="A14" s="340" t="s">
        <v>562</v>
      </c>
      <c r="B14" s="341" t="s">
        <v>726</v>
      </c>
      <c r="C14" s="342">
        <v>8525651</v>
      </c>
      <c r="D14" s="342">
        <v>786211484</v>
      </c>
      <c r="E14" s="342">
        <v>118462751</v>
      </c>
      <c r="F14" s="342">
        <v>0</v>
      </c>
      <c r="G14" s="342">
        <v>186113775</v>
      </c>
      <c r="H14" s="342">
        <v>0</v>
      </c>
      <c r="I14" s="342">
        <v>1099313661</v>
      </c>
    </row>
    <row r="15" spans="1:9" ht="12.75">
      <c r="A15" s="343" t="s">
        <v>727</v>
      </c>
      <c r="B15" s="344" t="s">
        <v>728</v>
      </c>
      <c r="C15" s="345">
        <v>8525651</v>
      </c>
      <c r="D15" s="345">
        <v>796158459</v>
      </c>
      <c r="E15" s="345">
        <v>155235319</v>
      </c>
      <c r="F15" s="345">
        <v>0</v>
      </c>
      <c r="G15" s="345">
        <v>186113775</v>
      </c>
      <c r="H15" s="345">
        <v>0</v>
      </c>
      <c r="I15" s="345">
        <v>1146033204</v>
      </c>
    </row>
    <row r="16" spans="1:9" ht="12.75">
      <c r="A16" s="343" t="s">
        <v>543</v>
      </c>
      <c r="B16" s="344" t="s">
        <v>729</v>
      </c>
      <c r="C16" s="345">
        <v>74159448</v>
      </c>
      <c r="D16" s="345">
        <v>8734990010</v>
      </c>
      <c r="E16" s="345">
        <v>676072849</v>
      </c>
      <c r="F16" s="345">
        <v>0</v>
      </c>
      <c r="G16" s="345">
        <v>460770223</v>
      </c>
      <c r="H16" s="345">
        <v>0</v>
      </c>
      <c r="I16" s="345">
        <v>9945992530</v>
      </c>
    </row>
    <row r="17" spans="1:9" ht="25.5">
      <c r="A17" s="343" t="s">
        <v>144</v>
      </c>
      <c r="B17" s="344" t="s">
        <v>730</v>
      </c>
      <c r="C17" s="345">
        <v>73178427</v>
      </c>
      <c r="D17" s="345">
        <v>2943502522</v>
      </c>
      <c r="E17" s="345">
        <v>456714849</v>
      </c>
      <c r="F17" s="345">
        <v>0</v>
      </c>
      <c r="G17" s="345">
        <v>0</v>
      </c>
      <c r="H17" s="345">
        <v>0</v>
      </c>
      <c r="I17" s="345">
        <v>3473395798</v>
      </c>
    </row>
    <row r="18" spans="1:9" ht="12.75">
      <c r="A18" s="340" t="s">
        <v>146</v>
      </c>
      <c r="B18" s="341" t="s">
        <v>731</v>
      </c>
      <c r="C18" s="342">
        <v>7551587</v>
      </c>
      <c r="D18" s="342">
        <v>149867506</v>
      </c>
      <c r="E18" s="342">
        <v>73030852</v>
      </c>
      <c r="F18" s="342">
        <v>0</v>
      </c>
      <c r="G18" s="342">
        <v>0</v>
      </c>
      <c r="H18" s="342">
        <v>0</v>
      </c>
      <c r="I18" s="342">
        <v>230449945</v>
      </c>
    </row>
    <row r="19" spans="1:9" ht="12.75">
      <c r="A19" s="340" t="s">
        <v>147</v>
      </c>
      <c r="B19" s="341" t="s">
        <v>732</v>
      </c>
      <c r="C19" s="342">
        <v>7471704</v>
      </c>
      <c r="D19" s="342">
        <v>186393212</v>
      </c>
      <c r="E19" s="342">
        <v>31130610</v>
      </c>
      <c r="F19" s="342">
        <v>0</v>
      </c>
      <c r="G19" s="342">
        <v>0</v>
      </c>
      <c r="H19" s="342">
        <v>0</v>
      </c>
      <c r="I19" s="342">
        <v>224995526</v>
      </c>
    </row>
    <row r="20" spans="1:9" ht="25.5">
      <c r="A20" s="343" t="s">
        <v>148</v>
      </c>
      <c r="B20" s="344" t="s">
        <v>733</v>
      </c>
      <c r="C20" s="345">
        <v>73258310</v>
      </c>
      <c r="D20" s="345">
        <v>2906976816</v>
      </c>
      <c r="E20" s="345">
        <v>498615091</v>
      </c>
      <c r="F20" s="345">
        <v>0</v>
      </c>
      <c r="G20" s="345">
        <v>0</v>
      </c>
      <c r="H20" s="345">
        <v>0</v>
      </c>
      <c r="I20" s="345">
        <v>3478850217</v>
      </c>
    </row>
    <row r="21" spans="1:9" ht="12.75">
      <c r="A21" s="340" t="s">
        <v>152</v>
      </c>
      <c r="B21" s="341" t="s">
        <v>734</v>
      </c>
      <c r="C21" s="342">
        <v>0</v>
      </c>
      <c r="D21" s="342">
        <v>60575</v>
      </c>
      <c r="E21" s="342">
        <v>369290</v>
      </c>
      <c r="F21" s="342">
        <v>0</v>
      </c>
      <c r="G21" s="342">
        <v>0</v>
      </c>
      <c r="H21" s="342">
        <v>0</v>
      </c>
      <c r="I21" s="342">
        <v>429865</v>
      </c>
    </row>
    <row r="22" spans="1:9" ht="25.5">
      <c r="A22" s="340" t="s">
        <v>154</v>
      </c>
      <c r="B22" s="341" t="s">
        <v>735</v>
      </c>
      <c r="C22" s="342">
        <v>0</v>
      </c>
      <c r="D22" s="342">
        <v>60575</v>
      </c>
      <c r="E22" s="342">
        <v>369290</v>
      </c>
      <c r="F22" s="342">
        <v>0</v>
      </c>
      <c r="G22" s="342">
        <v>0</v>
      </c>
      <c r="H22" s="342">
        <v>0</v>
      </c>
      <c r="I22" s="342">
        <v>429865</v>
      </c>
    </row>
    <row r="23" spans="1:9" ht="12.75">
      <c r="A23" s="343" t="s">
        <v>157</v>
      </c>
      <c r="B23" s="344" t="s">
        <v>736</v>
      </c>
      <c r="C23" s="345">
        <v>73258310</v>
      </c>
      <c r="D23" s="345">
        <v>2906976816</v>
      </c>
      <c r="E23" s="345">
        <v>498615091</v>
      </c>
      <c r="F23" s="345">
        <v>0</v>
      </c>
      <c r="G23" s="345">
        <v>0</v>
      </c>
      <c r="H23" s="345">
        <v>0</v>
      </c>
      <c r="I23" s="345">
        <v>3478850217</v>
      </c>
    </row>
    <row r="24" spans="1:9" ht="12.75">
      <c r="A24" s="343" t="s">
        <v>158</v>
      </c>
      <c r="B24" s="344" t="s">
        <v>737</v>
      </c>
      <c r="C24" s="345">
        <v>901138</v>
      </c>
      <c r="D24" s="345">
        <v>5828013194</v>
      </c>
      <c r="E24" s="345">
        <v>177457758</v>
      </c>
      <c r="F24" s="345">
        <v>0</v>
      </c>
      <c r="G24" s="345">
        <v>460770223</v>
      </c>
      <c r="H24" s="345">
        <v>0</v>
      </c>
      <c r="I24" s="345">
        <v>6467142313</v>
      </c>
    </row>
    <row r="25" spans="1:9" ht="12.75">
      <c r="A25" s="340" t="s">
        <v>159</v>
      </c>
      <c r="B25" s="341" t="s">
        <v>738</v>
      </c>
      <c r="C25" s="342">
        <v>73155148</v>
      </c>
      <c r="D25" s="342">
        <v>1754997738</v>
      </c>
      <c r="E25" s="342">
        <v>315436805</v>
      </c>
      <c r="F25" s="342">
        <v>0</v>
      </c>
      <c r="G25" s="342">
        <v>0</v>
      </c>
      <c r="H25" s="342">
        <v>0</v>
      </c>
      <c r="I25" s="342">
        <v>2143589691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scale="83" r:id="rId1"/>
  <headerFooter>
    <oddHeader>&amp;L20. melléklet a 10/2021. (V.27.) önk. rendelethez, Ft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workbookViewId="0" topLeftCell="A1">
      <selection activeCell="E7" sqref="E7"/>
    </sheetView>
  </sheetViews>
  <sheetFormatPr defaultColWidth="9.140625" defaultRowHeight="12.75"/>
  <cols>
    <col min="4" max="4" width="33.140625" style="0" customWidth="1"/>
  </cols>
  <sheetData>
    <row r="1" spans="1:5" ht="15.75">
      <c r="A1" s="370" t="s">
        <v>177</v>
      </c>
      <c r="B1" s="370"/>
      <c r="C1" s="370"/>
      <c r="D1" s="370"/>
      <c r="E1" s="370"/>
    </row>
    <row r="2" spans="1:5" ht="15.75">
      <c r="A2" s="371" t="s">
        <v>106</v>
      </c>
      <c r="B2" s="371"/>
      <c r="C2" s="371"/>
      <c r="D2" s="371"/>
      <c r="E2" s="371"/>
    </row>
    <row r="3" spans="1:6" ht="25.5" customHeight="1">
      <c r="A3" s="32" t="s">
        <v>18</v>
      </c>
      <c r="B3" s="32" t="s">
        <v>19</v>
      </c>
      <c r="C3" s="32" t="s">
        <v>16</v>
      </c>
      <c r="D3" s="31" t="s">
        <v>17</v>
      </c>
      <c r="E3" s="34" t="s">
        <v>134</v>
      </c>
      <c r="F3" s="34" t="s">
        <v>178</v>
      </c>
    </row>
    <row r="4" spans="1:6" ht="15" customHeight="1">
      <c r="A4" s="28" t="s">
        <v>7</v>
      </c>
      <c r="B4" s="28" t="s">
        <v>78</v>
      </c>
      <c r="C4" s="30"/>
      <c r="D4" s="35" t="s">
        <v>107</v>
      </c>
      <c r="E4" s="24"/>
      <c r="F4" s="24"/>
    </row>
    <row r="5" spans="1:6" ht="15" customHeight="1">
      <c r="A5" s="1"/>
      <c r="B5" s="1"/>
      <c r="C5" s="30" t="s">
        <v>108</v>
      </c>
      <c r="D5" s="86" t="s">
        <v>88</v>
      </c>
      <c r="E5" s="2"/>
      <c r="F5" s="2"/>
    </row>
    <row r="6" spans="1:6" ht="30" customHeight="1">
      <c r="A6" s="1"/>
      <c r="B6" s="1"/>
      <c r="C6" s="6"/>
      <c r="D6" s="36" t="s">
        <v>122</v>
      </c>
      <c r="E6" s="37"/>
      <c r="F6" s="37"/>
    </row>
    <row r="7" spans="1:6" ht="58.5" customHeight="1">
      <c r="A7" s="1"/>
      <c r="B7" s="1"/>
      <c r="C7" s="6"/>
      <c r="D7" s="17" t="s">
        <v>120</v>
      </c>
      <c r="E7" s="37"/>
      <c r="F7" s="37"/>
    </row>
    <row r="8" spans="1:6" ht="30" customHeight="1">
      <c r="A8" s="1"/>
      <c r="B8" s="1"/>
      <c r="C8" s="6"/>
      <c r="D8" s="85" t="s">
        <v>126</v>
      </c>
      <c r="E8" s="37"/>
      <c r="F8" s="37"/>
    </row>
    <row r="9" spans="1:6" ht="17.25" customHeight="1">
      <c r="A9" s="80"/>
      <c r="B9" s="80"/>
      <c r="C9" s="81"/>
      <c r="D9" s="83" t="s">
        <v>2</v>
      </c>
      <c r="E9" s="77">
        <f>SUM(E6:E8)</f>
        <v>0</v>
      </c>
      <c r="F9" s="77">
        <f>SUM(F6:F8)</f>
        <v>0</v>
      </c>
    </row>
  </sheetData>
  <sheetProtection/>
  <mergeCells count="2">
    <mergeCell ref="A1:E1"/>
    <mergeCell ref="A2:E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&amp;L4. melléklet a .../2017. (...) önk.rendelethez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workbookViewId="0" topLeftCell="A1">
      <selection activeCell="J19" sqref="J19"/>
    </sheetView>
  </sheetViews>
  <sheetFormatPr defaultColWidth="9.140625" defaultRowHeight="12.75"/>
  <cols>
    <col min="1" max="1" width="66.28125" style="0" customWidth="1"/>
    <col min="3" max="5" width="11.8515625" style="0" bestFit="1" customWidth="1"/>
  </cols>
  <sheetData>
    <row r="1" spans="1:6" ht="15.75">
      <c r="A1" s="476" t="s">
        <v>135</v>
      </c>
      <c r="B1" s="476"/>
      <c r="C1" s="476"/>
      <c r="D1" s="476"/>
      <c r="E1" s="476"/>
      <c r="F1" s="476"/>
    </row>
    <row r="2" spans="1:6" ht="15.75">
      <c r="A2" s="476" t="s">
        <v>179</v>
      </c>
      <c r="B2" s="476"/>
      <c r="C2" s="476"/>
      <c r="D2" s="476"/>
      <c r="E2" s="476"/>
      <c r="F2" s="476"/>
    </row>
    <row r="3" spans="1:6" ht="12.75">
      <c r="A3" s="477" t="s">
        <v>136</v>
      </c>
      <c r="B3" s="477"/>
      <c r="C3" s="477"/>
      <c r="D3" s="477"/>
      <c r="E3" s="477"/>
      <c r="F3" s="477"/>
    </row>
    <row r="4" spans="1:6" ht="12.75">
      <c r="A4" s="89" t="s">
        <v>91</v>
      </c>
      <c r="B4" s="90" t="s">
        <v>123</v>
      </c>
      <c r="C4" s="91" t="s">
        <v>137</v>
      </c>
      <c r="D4" s="92" t="s">
        <v>138</v>
      </c>
      <c r="E4" s="93" t="s">
        <v>176</v>
      </c>
      <c r="F4" s="94" t="s">
        <v>180</v>
      </c>
    </row>
    <row r="5" spans="1:6" ht="12.75">
      <c r="A5" s="89">
        <v>1</v>
      </c>
      <c r="B5" s="95">
        <v>2</v>
      </c>
      <c r="C5" s="89">
        <v>3</v>
      </c>
      <c r="D5" s="96">
        <v>4</v>
      </c>
      <c r="E5" s="96">
        <v>5</v>
      </c>
      <c r="F5" s="97"/>
    </row>
    <row r="6" spans="1:6" ht="12.75">
      <c r="A6" s="478" t="s">
        <v>139</v>
      </c>
      <c r="B6" s="479"/>
      <c r="C6" s="479"/>
      <c r="D6" s="479"/>
      <c r="E6" s="479"/>
      <c r="F6" s="479"/>
    </row>
    <row r="7" spans="1:6" ht="12.75">
      <c r="A7" s="98" t="s">
        <v>34</v>
      </c>
      <c r="B7" s="99">
        <v>1</v>
      </c>
      <c r="C7" s="100">
        <v>382164</v>
      </c>
      <c r="D7" s="101">
        <f aca="true" t="shared" si="0" ref="D7:F11">C7*1.05</f>
        <v>401272.2</v>
      </c>
      <c r="E7" s="101">
        <f t="shared" si="0"/>
        <v>421335.81000000006</v>
      </c>
      <c r="F7" s="101">
        <f t="shared" si="0"/>
        <v>442402.60050000006</v>
      </c>
    </row>
    <row r="8" spans="1:6" ht="12.75">
      <c r="A8" s="98" t="s">
        <v>40</v>
      </c>
      <c r="B8" s="99">
        <v>2</v>
      </c>
      <c r="C8" s="100">
        <v>149846</v>
      </c>
      <c r="D8" s="101">
        <f t="shared" si="0"/>
        <v>157338.30000000002</v>
      </c>
      <c r="E8" s="101">
        <f t="shared" si="0"/>
        <v>165205.21500000003</v>
      </c>
      <c r="F8" s="101">
        <f t="shared" si="0"/>
        <v>173465.47575000004</v>
      </c>
    </row>
    <row r="9" spans="1:6" ht="12.75">
      <c r="A9" s="98" t="s">
        <v>42</v>
      </c>
      <c r="B9" s="99">
        <v>3</v>
      </c>
      <c r="C9" s="100">
        <v>132572</v>
      </c>
      <c r="D9" s="101">
        <f t="shared" si="0"/>
        <v>139200.6</v>
      </c>
      <c r="E9" s="101">
        <f t="shared" si="0"/>
        <v>146160.63</v>
      </c>
      <c r="F9" s="101">
        <f t="shared" si="0"/>
        <v>153468.66150000002</v>
      </c>
    </row>
    <row r="10" spans="1:6" ht="12.75">
      <c r="A10" s="98" t="s">
        <v>48</v>
      </c>
      <c r="B10" s="99">
        <v>4</v>
      </c>
      <c r="C10" s="100"/>
      <c r="D10" s="101">
        <f t="shared" si="0"/>
        <v>0</v>
      </c>
      <c r="E10" s="101">
        <f t="shared" si="0"/>
        <v>0</v>
      </c>
      <c r="F10" s="101">
        <f t="shared" si="0"/>
        <v>0</v>
      </c>
    </row>
    <row r="11" spans="1:6" ht="25.5">
      <c r="A11" s="98" t="s">
        <v>140</v>
      </c>
      <c r="B11" s="99">
        <v>5</v>
      </c>
      <c r="C11" s="100">
        <v>17135</v>
      </c>
      <c r="D11" s="101">
        <f t="shared" si="0"/>
        <v>17991.75</v>
      </c>
      <c r="E11" s="101">
        <f t="shared" si="0"/>
        <v>18891.3375</v>
      </c>
      <c r="F11" s="101">
        <f t="shared" si="0"/>
        <v>19835.904375000002</v>
      </c>
    </row>
    <row r="12" spans="1:6" ht="12.75">
      <c r="A12" s="102" t="s">
        <v>141</v>
      </c>
      <c r="B12" s="103">
        <v>6</v>
      </c>
      <c r="C12" s="104">
        <f>SUM(C7:C11)</f>
        <v>681717</v>
      </c>
      <c r="D12" s="105">
        <f>SUM(D7:D11)</f>
        <v>715802.85</v>
      </c>
      <c r="E12" s="106">
        <f>SUM(E7:E11)</f>
        <v>751592.9925000002</v>
      </c>
      <c r="F12" s="106">
        <f>SUM(F7:F11)</f>
        <v>789172.6421250002</v>
      </c>
    </row>
    <row r="13" spans="1:6" ht="12.75">
      <c r="A13" s="98" t="s">
        <v>3</v>
      </c>
      <c r="B13" s="99">
        <v>7</v>
      </c>
      <c r="C13" s="100">
        <v>229795</v>
      </c>
      <c r="D13" s="101">
        <f>C13*1.0505</f>
        <v>241399.6475</v>
      </c>
      <c r="E13" s="101">
        <f>D13*1.0505</f>
        <v>253590.32969875</v>
      </c>
      <c r="F13" s="101">
        <f>E13*1.0505</f>
        <v>266396.6413485369</v>
      </c>
    </row>
    <row r="14" spans="1:6" ht="12.75">
      <c r="A14" s="98" t="s">
        <v>71</v>
      </c>
      <c r="B14" s="99">
        <v>8</v>
      </c>
      <c r="C14" s="100">
        <v>52321</v>
      </c>
      <c r="D14" s="101">
        <f aca="true" t="shared" si="1" ref="D14:F20">C14*1.0505</f>
        <v>54963.2105</v>
      </c>
      <c r="E14" s="101">
        <f t="shared" si="1"/>
        <v>57738.85263025</v>
      </c>
      <c r="F14" s="101">
        <f t="shared" si="1"/>
        <v>60654.664688077624</v>
      </c>
    </row>
    <row r="15" spans="1:6" ht="12.75">
      <c r="A15" s="98" t="s">
        <v>0</v>
      </c>
      <c r="B15" s="99">
        <v>9</v>
      </c>
      <c r="C15" s="100">
        <v>261874</v>
      </c>
      <c r="D15" s="101">
        <f t="shared" si="1"/>
        <v>275098.637</v>
      </c>
      <c r="E15" s="101">
        <f t="shared" si="1"/>
        <v>288991.11816849996</v>
      </c>
      <c r="F15" s="101">
        <f t="shared" si="1"/>
        <v>303585.1696360092</v>
      </c>
    </row>
    <row r="16" spans="1:6" ht="12.75">
      <c r="A16" s="98" t="s">
        <v>79</v>
      </c>
      <c r="B16" s="99">
        <v>10</v>
      </c>
      <c r="C16" s="100">
        <v>24584</v>
      </c>
      <c r="D16" s="101">
        <f t="shared" si="1"/>
        <v>25825.492</v>
      </c>
      <c r="E16" s="101">
        <f t="shared" si="1"/>
        <v>27129.679345999997</v>
      </c>
      <c r="F16" s="101">
        <f t="shared" si="1"/>
        <v>28499.728152972995</v>
      </c>
    </row>
    <row r="17" spans="1:6" ht="12.75">
      <c r="A17" s="98" t="s">
        <v>80</v>
      </c>
      <c r="B17" s="99">
        <v>11</v>
      </c>
      <c r="C17" s="100">
        <f>C18+C19+C20</f>
        <v>169052</v>
      </c>
      <c r="D17" s="101">
        <f t="shared" si="1"/>
        <v>177589.126</v>
      </c>
      <c r="E17" s="101">
        <f t="shared" si="1"/>
        <v>186557.37686299998</v>
      </c>
      <c r="F17" s="101">
        <f t="shared" si="1"/>
        <v>195978.52439458147</v>
      </c>
    </row>
    <row r="18" spans="1:6" ht="12.75">
      <c r="A18" s="98" t="s">
        <v>81</v>
      </c>
      <c r="B18" s="99">
        <v>12</v>
      </c>
      <c r="C18" s="100">
        <v>141523</v>
      </c>
      <c r="D18" s="101">
        <f t="shared" si="1"/>
        <v>148669.9115</v>
      </c>
      <c r="E18" s="101">
        <f t="shared" si="1"/>
        <v>156177.74203075</v>
      </c>
      <c r="F18" s="101">
        <f t="shared" si="1"/>
        <v>164064.71800330287</v>
      </c>
    </row>
    <row r="19" spans="1:6" ht="12.75">
      <c r="A19" s="98" t="s">
        <v>83</v>
      </c>
      <c r="B19" s="99">
        <v>13</v>
      </c>
      <c r="C19" s="100">
        <v>17601</v>
      </c>
      <c r="D19" s="101">
        <f t="shared" si="1"/>
        <v>18489.8505</v>
      </c>
      <c r="E19" s="101">
        <f t="shared" si="1"/>
        <v>19423.58795025</v>
      </c>
      <c r="F19" s="101">
        <f t="shared" si="1"/>
        <v>20404.479141737625</v>
      </c>
    </row>
    <row r="20" spans="1:6" ht="12.75">
      <c r="A20" s="98" t="s">
        <v>86</v>
      </c>
      <c r="B20" s="99">
        <v>14</v>
      </c>
      <c r="C20" s="100">
        <v>9928</v>
      </c>
      <c r="D20" s="101">
        <f t="shared" si="1"/>
        <v>10429.364</v>
      </c>
      <c r="E20" s="101">
        <f t="shared" si="1"/>
        <v>10956.046881999999</v>
      </c>
      <c r="F20" s="101">
        <f t="shared" si="1"/>
        <v>11509.327249540998</v>
      </c>
    </row>
    <row r="21" spans="1:6" ht="12.75">
      <c r="A21" s="102" t="s">
        <v>142</v>
      </c>
      <c r="B21" s="103">
        <v>15</v>
      </c>
      <c r="C21" s="104">
        <f>C13+C14+C15+C16+C17</f>
        <v>737626</v>
      </c>
      <c r="D21" s="104">
        <f>D13+D14+D15+D16+D17</f>
        <v>774876.1129999999</v>
      </c>
      <c r="E21" s="106">
        <f>SUM(E13:E17)</f>
        <v>814007.3567064999</v>
      </c>
      <c r="F21" s="106">
        <f>SUM(F13:F17)</f>
        <v>855114.7282201782</v>
      </c>
    </row>
    <row r="22" spans="1:6" ht="12.75">
      <c r="A22" s="478" t="s">
        <v>143</v>
      </c>
      <c r="B22" s="479"/>
      <c r="C22" s="479"/>
      <c r="D22" s="479"/>
      <c r="E22" s="479"/>
      <c r="F22" s="479"/>
    </row>
    <row r="23" spans="1:6" ht="12.75">
      <c r="A23" s="98" t="s">
        <v>35</v>
      </c>
      <c r="B23" s="107" t="s">
        <v>144</v>
      </c>
      <c r="C23" s="108">
        <v>51408</v>
      </c>
      <c r="D23" s="97">
        <f aca="true" t="shared" si="2" ref="D23:F26">C23*1.05</f>
        <v>53978.4</v>
      </c>
      <c r="E23" s="97">
        <f t="shared" si="2"/>
        <v>56677.32000000001</v>
      </c>
      <c r="F23" s="97">
        <f t="shared" si="2"/>
        <v>59511.18600000001</v>
      </c>
    </row>
    <row r="24" spans="1:6" ht="12.75">
      <c r="A24" s="98" t="s">
        <v>145</v>
      </c>
      <c r="B24" s="107" t="s">
        <v>146</v>
      </c>
      <c r="C24" s="109"/>
      <c r="D24" s="97">
        <f t="shared" si="2"/>
        <v>0</v>
      </c>
      <c r="E24" s="97">
        <f t="shared" si="2"/>
        <v>0</v>
      </c>
      <c r="F24" s="97">
        <f t="shared" si="2"/>
        <v>0</v>
      </c>
    </row>
    <row r="25" spans="1:6" ht="12.75">
      <c r="A25" s="98" t="s">
        <v>52</v>
      </c>
      <c r="B25" s="107" t="s">
        <v>147</v>
      </c>
      <c r="C25" s="109">
        <v>13050</v>
      </c>
      <c r="D25" s="97">
        <f t="shared" si="2"/>
        <v>13702.5</v>
      </c>
      <c r="E25" s="97">
        <f t="shared" si="2"/>
        <v>14387.625</v>
      </c>
      <c r="F25" s="97">
        <f t="shared" si="2"/>
        <v>15107.00625</v>
      </c>
    </row>
    <row r="26" spans="1:6" ht="12.75">
      <c r="A26" s="98" t="s">
        <v>58</v>
      </c>
      <c r="B26" s="107" t="s">
        <v>148</v>
      </c>
      <c r="C26" s="109">
        <v>230000</v>
      </c>
      <c r="D26" s="97">
        <f t="shared" si="2"/>
        <v>241500</v>
      </c>
      <c r="E26" s="97">
        <f t="shared" si="2"/>
        <v>253575</v>
      </c>
      <c r="F26" s="97">
        <f t="shared" si="2"/>
        <v>266253.75</v>
      </c>
    </row>
    <row r="27" spans="1:6" ht="12.75">
      <c r="A27" s="102" t="s">
        <v>149</v>
      </c>
      <c r="B27" s="107" t="s">
        <v>150</v>
      </c>
      <c r="C27" s="110">
        <f>SUM(C23:C26)</f>
        <v>294458</v>
      </c>
      <c r="D27" s="111">
        <f>SUM(D24:D26)</f>
        <v>255202.5</v>
      </c>
      <c r="E27" s="112">
        <f>SUM(E24:E26)</f>
        <v>267962.625</v>
      </c>
      <c r="F27" s="106">
        <f>SUM(F24:F26)</f>
        <v>281360.75625</v>
      </c>
    </row>
    <row r="28" spans="1:6" ht="12.75">
      <c r="A28" s="98" t="s">
        <v>151</v>
      </c>
      <c r="B28" s="107" t="s">
        <v>152</v>
      </c>
      <c r="C28" s="109">
        <v>11253</v>
      </c>
      <c r="D28" s="97">
        <f aca="true" t="shared" si="3" ref="D28:F31">C28*1.05</f>
        <v>11815.65</v>
      </c>
      <c r="E28" s="97">
        <f t="shared" si="3"/>
        <v>12406.4325</v>
      </c>
      <c r="F28" s="97">
        <f t="shared" si="3"/>
        <v>13026.754125000001</v>
      </c>
    </row>
    <row r="29" spans="1:6" ht="12.75">
      <c r="A29" s="98" t="s">
        <v>153</v>
      </c>
      <c r="B29" s="107" t="s">
        <v>154</v>
      </c>
      <c r="C29" s="109">
        <v>20990</v>
      </c>
      <c r="D29" s="97">
        <f t="shared" si="3"/>
        <v>22039.5</v>
      </c>
      <c r="E29" s="97">
        <f t="shared" si="3"/>
        <v>23141.475000000002</v>
      </c>
      <c r="F29" s="97">
        <f t="shared" si="3"/>
        <v>24298.54875</v>
      </c>
    </row>
    <row r="30" spans="1:6" ht="12.75">
      <c r="A30" s="98" t="s">
        <v>88</v>
      </c>
      <c r="B30" s="107" t="s">
        <v>155</v>
      </c>
      <c r="C30" s="109"/>
      <c r="D30" s="97">
        <f t="shared" si="3"/>
        <v>0</v>
      </c>
      <c r="E30" s="97">
        <f t="shared" si="3"/>
        <v>0</v>
      </c>
      <c r="F30" s="97">
        <f t="shared" si="3"/>
        <v>0</v>
      </c>
    </row>
    <row r="31" spans="1:6" ht="12.75">
      <c r="A31" s="98" t="s">
        <v>156</v>
      </c>
      <c r="B31" s="107" t="s">
        <v>157</v>
      </c>
      <c r="C31" s="109"/>
      <c r="D31" s="97">
        <f t="shared" si="3"/>
        <v>0</v>
      </c>
      <c r="E31" s="97">
        <f t="shared" si="3"/>
        <v>0</v>
      </c>
      <c r="F31" s="97">
        <f t="shared" si="3"/>
        <v>0</v>
      </c>
    </row>
    <row r="32" spans="1:6" ht="12.75">
      <c r="A32" s="98" t="s">
        <v>89</v>
      </c>
      <c r="B32" s="107" t="s">
        <v>158</v>
      </c>
      <c r="C32" s="109"/>
      <c r="D32" s="97"/>
      <c r="E32" s="97"/>
      <c r="F32" s="97"/>
    </row>
    <row r="33" spans="1:6" ht="12.75">
      <c r="A33" s="98" t="s">
        <v>175</v>
      </c>
      <c r="B33" s="107" t="s">
        <v>159</v>
      </c>
      <c r="C33" s="109">
        <v>12097</v>
      </c>
      <c r="D33" s="97"/>
      <c r="E33" s="97"/>
      <c r="F33" s="97"/>
    </row>
    <row r="34" spans="1:6" ht="12.75">
      <c r="A34" s="98" t="s">
        <v>160</v>
      </c>
      <c r="B34" s="107" t="s">
        <v>161</v>
      </c>
      <c r="C34" s="109"/>
      <c r="D34" s="97"/>
      <c r="E34" s="97"/>
      <c r="F34" s="97"/>
    </row>
    <row r="35" spans="1:6" ht="12.75">
      <c r="A35" s="98" t="s">
        <v>162</v>
      </c>
      <c r="B35" s="107" t="s">
        <v>163</v>
      </c>
      <c r="C35" s="109"/>
      <c r="D35" s="97"/>
      <c r="E35" s="97"/>
      <c r="F35" s="97"/>
    </row>
    <row r="36" spans="1:6" ht="12.75">
      <c r="A36" s="98" t="s">
        <v>164</v>
      </c>
      <c r="B36" s="107" t="s">
        <v>165</v>
      </c>
      <c r="C36" s="109">
        <v>194209</v>
      </c>
      <c r="D36" s="97">
        <f>C36*1.05</f>
        <v>203919.45</v>
      </c>
      <c r="E36" s="97">
        <f>D36*1.05</f>
        <v>214115.42250000002</v>
      </c>
      <c r="F36" s="97">
        <f>E36*1.05</f>
        <v>224821.193625</v>
      </c>
    </row>
    <row r="37" spans="1:6" ht="12.75">
      <c r="A37" s="102" t="s">
        <v>166</v>
      </c>
      <c r="B37" s="107" t="s">
        <v>167</v>
      </c>
      <c r="C37" s="110">
        <f>C28+C29+C30+C34+C36+C33</f>
        <v>238549</v>
      </c>
      <c r="D37" s="113">
        <f>D28+D29+D30+D34</f>
        <v>33855.15</v>
      </c>
      <c r="E37" s="113">
        <f>E28+E29+E30+E34</f>
        <v>35547.9075</v>
      </c>
      <c r="F37" s="106">
        <f>SUM(F28:F36)</f>
        <v>262146.4965</v>
      </c>
    </row>
    <row r="38" spans="1:6" ht="12.75">
      <c r="A38" s="102" t="s">
        <v>168</v>
      </c>
      <c r="B38" s="107" t="s">
        <v>169</v>
      </c>
      <c r="C38" s="114">
        <f>C12+C27</f>
        <v>976175</v>
      </c>
      <c r="D38" s="115">
        <f>D12+D27</f>
        <v>971005.35</v>
      </c>
      <c r="E38" s="115">
        <f>E12+E27</f>
        <v>1019555.6175000002</v>
      </c>
      <c r="F38" s="97">
        <f>F12+F27</f>
        <v>1070533.3983750003</v>
      </c>
    </row>
    <row r="39" spans="1:6" ht="12.75">
      <c r="A39" s="102" t="s">
        <v>170</v>
      </c>
      <c r="B39" s="107" t="s">
        <v>171</v>
      </c>
      <c r="C39" s="114">
        <f>C21+C37</f>
        <v>976175</v>
      </c>
      <c r="D39" s="115">
        <f>D21+D37</f>
        <v>808731.2629999999</v>
      </c>
      <c r="E39" s="115">
        <f>E21+E37</f>
        <v>849555.2642064999</v>
      </c>
      <c r="F39" s="97">
        <f>F21+F37</f>
        <v>1117261.2247201782</v>
      </c>
    </row>
  </sheetData>
  <sheetProtection/>
  <mergeCells count="5">
    <mergeCell ref="A1:F1"/>
    <mergeCell ref="A2:F2"/>
    <mergeCell ref="A3:F3"/>
    <mergeCell ref="A6:F6"/>
    <mergeCell ref="A22:F22"/>
  </mergeCells>
  <printOptions/>
  <pageMargins left="0.7" right="0.7" top="0.75" bottom="0.75" header="0.3" footer="0.3"/>
  <pageSetup horizontalDpi="600" verticalDpi="600" orientation="landscape" paperSize="9" scale="97" r:id="rId1"/>
  <headerFooter>
    <oddHeader>&amp;L15. melléklet a .../2017. (....) önk. rendelethez, 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9"/>
  <sheetViews>
    <sheetView view="pageLayout" zoomScale="85" zoomScalePageLayoutView="85" workbookViewId="0" topLeftCell="A1">
      <selection activeCell="E9" sqref="E9"/>
    </sheetView>
  </sheetViews>
  <sheetFormatPr defaultColWidth="9.140625" defaultRowHeight="12.75"/>
  <cols>
    <col min="1" max="1" width="7.7109375" style="14" customWidth="1"/>
    <col min="2" max="2" width="6.7109375" style="14" customWidth="1"/>
    <col min="3" max="3" width="7.00390625" style="14" customWidth="1"/>
    <col min="4" max="4" width="44.7109375" style="12" customWidth="1"/>
    <col min="5" max="5" width="13.421875" style="26" customWidth="1"/>
    <col min="6" max="6" width="15.28125" style="26" customWidth="1"/>
    <col min="7" max="7" width="10.57421875" style="26" customWidth="1"/>
    <col min="8" max="8" width="15.00390625" style="26" customWidth="1"/>
    <col min="9" max="9" width="13.421875" style="26" customWidth="1"/>
    <col min="10" max="10" width="15.00390625" style="26" customWidth="1"/>
    <col min="11" max="11" width="13.421875" style="26" customWidth="1"/>
    <col min="12" max="12" width="13.140625" style="26" customWidth="1"/>
    <col min="13" max="13" width="10.8515625" style="0" bestFit="1" customWidth="1"/>
    <col min="14" max="14" width="11.57421875" style="0" customWidth="1"/>
    <col min="15" max="15" width="12.7109375" style="0" customWidth="1"/>
  </cols>
  <sheetData>
    <row r="1" spans="1:15" ht="19.5" customHeight="1">
      <c r="A1" s="354" t="s">
        <v>407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2" spans="1:15" ht="24.75" customHeight="1">
      <c r="A2" s="355" t="s">
        <v>22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spans="1:15" s="8" customFormat="1" ht="78.75">
      <c r="A3" s="39" t="s">
        <v>18</v>
      </c>
      <c r="B3" s="39" t="s">
        <v>19</v>
      </c>
      <c r="C3" s="39" t="s">
        <v>16</v>
      </c>
      <c r="D3" s="39" t="s">
        <v>17</v>
      </c>
      <c r="E3" s="23" t="s">
        <v>408</v>
      </c>
      <c r="F3" s="23" t="s">
        <v>409</v>
      </c>
      <c r="G3" s="23" t="s">
        <v>410</v>
      </c>
      <c r="H3" s="23" t="s">
        <v>2</v>
      </c>
      <c r="I3" s="23" t="s">
        <v>465</v>
      </c>
      <c r="J3" s="23" t="s">
        <v>2</v>
      </c>
      <c r="K3" s="23" t="s">
        <v>486</v>
      </c>
      <c r="L3" s="23" t="s">
        <v>2</v>
      </c>
      <c r="M3" s="323" t="s">
        <v>508</v>
      </c>
      <c r="N3" s="323" t="s">
        <v>516</v>
      </c>
      <c r="O3" s="323" t="s">
        <v>517</v>
      </c>
    </row>
    <row r="4" spans="1:15" s="9" customFormat="1" ht="31.5">
      <c r="A4" s="19" t="s">
        <v>6</v>
      </c>
      <c r="B4" s="19" t="s">
        <v>33</v>
      </c>
      <c r="C4" s="20"/>
      <c r="D4" s="21" t="s">
        <v>34</v>
      </c>
      <c r="E4" s="22">
        <f>SUM(E5:E11)</f>
        <v>357120</v>
      </c>
      <c r="F4" s="22">
        <f>SUM(F5:F11)</f>
        <v>32014</v>
      </c>
      <c r="G4" s="22">
        <f>SUM(G5:G11)</f>
        <v>0</v>
      </c>
      <c r="H4" s="22">
        <f>SUM(H5:H11)</f>
        <v>389134</v>
      </c>
      <c r="I4" s="22">
        <f>I5+I6+I7+I8+I9+I11</f>
        <v>114175</v>
      </c>
      <c r="J4" s="22">
        <f>J5+J6+J7+J8+J9+J11</f>
        <v>503309</v>
      </c>
      <c r="K4" s="22">
        <f>K5+K6+K7+K8+K9+K11+K10</f>
        <v>-14852</v>
      </c>
      <c r="L4" s="22">
        <f>L5+L6+L7+L8+L9+L11+L10</f>
        <v>488457</v>
      </c>
      <c r="M4" s="315">
        <f>M5+M6+M7+M8+M9+M10+M11</f>
        <v>488457</v>
      </c>
      <c r="N4" s="319">
        <f>M4/L4</f>
        <v>1</v>
      </c>
      <c r="O4" s="319">
        <f>M4/$M$39</f>
        <v>0.1983110611286253</v>
      </c>
    </row>
    <row r="5" spans="1:15" ht="24" customHeight="1">
      <c r="A5" s="84"/>
      <c r="B5" s="84"/>
      <c r="C5" s="213" t="s">
        <v>28</v>
      </c>
      <c r="D5" s="16" t="s">
        <v>23</v>
      </c>
      <c r="E5" s="126">
        <v>134200</v>
      </c>
      <c r="F5" s="126"/>
      <c r="G5" s="126"/>
      <c r="H5" s="126">
        <f aca="true" t="shared" si="0" ref="H5:H14">SUM(E5:G5)</f>
        <v>134200</v>
      </c>
      <c r="I5" s="126">
        <v>17971</v>
      </c>
      <c r="J5" s="126">
        <f aca="true" t="shared" si="1" ref="J5:J11">SUM(H5:I5)</f>
        <v>152171</v>
      </c>
      <c r="K5" s="126">
        <v>364</v>
      </c>
      <c r="L5" s="126">
        <f aca="true" t="shared" si="2" ref="L5:L11">SUM(J5:K5)</f>
        <v>152535</v>
      </c>
      <c r="M5" s="126">
        <v>152535</v>
      </c>
      <c r="N5" s="321">
        <f>M5/L5</f>
        <v>1</v>
      </c>
      <c r="O5" s="321">
        <f>M5/$M$39</f>
        <v>0.06192843527527471</v>
      </c>
    </row>
    <row r="6" spans="1:15" ht="33" customHeight="1">
      <c r="A6" s="84"/>
      <c r="B6" s="84"/>
      <c r="C6" s="213" t="s">
        <v>29</v>
      </c>
      <c r="D6" s="16" t="s">
        <v>24</v>
      </c>
      <c r="E6" s="126">
        <v>92365</v>
      </c>
      <c r="F6" s="126"/>
      <c r="G6" s="126"/>
      <c r="H6" s="126">
        <f t="shared" si="0"/>
        <v>92365</v>
      </c>
      <c r="I6" s="126">
        <v>6753</v>
      </c>
      <c r="J6" s="126">
        <f t="shared" si="1"/>
        <v>99118</v>
      </c>
      <c r="K6" s="126">
        <v>635</v>
      </c>
      <c r="L6" s="126">
        <f t="shared" si="2"/>
        <v>99753</v>
      </c>
      <c r="M6" s="126">
        <v>99753</v>
      </c>
      <c r="N6" s="321">
        <f aca="true" t="shared" si="3" ref="N6:N39">M6/L6</f>
        <v>1</v>
      </c>
      <c r="O6" s="321">
        <f aca="true" t="shared" si="4" ref="O6:O39">M6/$M$39</f>
        <v>0.04049921135486595</v>
      </c>
    </row>
    <row r="7" spans="1:15" ht="24.75" customHeight="1">
      <c r="A7" s="84"/>
      <c r="B7" s="84"/>
      <c r="C7" s="213" t="s">
        <v>30</v>
      </c>
      <c r="D7" s="16" t="s">
        <v>25</v>
      </c>
      <c r="E7" s="126">
        <v>68558</v>
      </c>
      <c r="F7" s="126"/>
      <c r="G7" s="126"/>
      <c r="H7" s="126">
        <f t="shared" si="0"/>
        <v>68558</v>
      </c>
      <c r="I7" s="126">
        <v>1948</v>
      </c>
      <c r="J7" s="126">
        <f t="shared" si="1"/>
        <v>70506</v>
      </c>
      <c r="K7" s="126">
        <v>-1061</v>
      </c>
      <c r="L7" s="126">
        <f t="shared" si="2"/>
        <v>69445</v>
      </c>
      <c r="M7" s="126">
        <v>69445</v>
      </c>
      <c r="N7" s="321">
        <f t="shared" si="3"/>
        <v>1</v>
      </c>
      <c r="O7" s="321">
        <f t="shared" si="4"/>
        <v>0.028194317289090713</v>
      </c>
    </row>
    <row r="8" spans="1:15" ht="23.25" customHeight="1">
      <c r="A8" s="84"/>
      <c r="B8" s="84"/>
      <c r="C8" s="213" t="s">
        <v>31</v>
      </c>
      <c r="D8" s="16" t="s">
        <v>26</v>
      </c>
      <c r="E8" s="126">
        <v>6220</v>
      </c>
      <c r="F8" s="214"/>
      <c r="G8" s="214"/>
      <c r="H8" s="126">
        <f t="shared" si="0"/>
        <v>6220</v>
      </c>
      <c r="I8" s="126">
        <v>2138</v>
      </c>
      <c r="J8" s="126">
        <f t="shared" si="1"/>
        <v>8358</v>
      </c>
      <c r="K8" s="126">
        <v>1650</v>
      </c>
      <c r="L8" s="126">
        <f t="shared" si="2"/>
        <v>10008</v>
      </c>
      <c r="M8" s="126">
        <v>10008</v>
      </c>
      <c r="N8" s="321">
        <f t="shared" si="3"/>
        <v>1</v>
      </c>
      <c r="O8" s="321">
        <f t="shared" si="4"/>
        <v>0.004063197169403411</v>
      </c>
    </row>
    <row r="9" spans="1:15" ht="27" customHeight="1">
      <c r="A9" s="84"/>
      <c r="B9" s="84"/>
      <c r="C9" s="213" t="s">
        <v>32</v>
      </c>
      <c r="D9" s="16" t="s">
        <v>27</v>
      </c>
      <c r="E9" s="215">
        <v>50661</v>
      </c>
      <c r="F9" s="216"/>
      <c r="G9" s="216"/>
      <c r="H9" s="126">
        <f t="shared" si="0"/>
        <v>50661</v>
      </c>
      <c r="I9" s="126">
        <v>2254</v>
      </c>
      <c r="J9" s="126">
        <f t="shared" si="1"/>
        <v>52915</v>
      </c>
      <c r="K9" s="126">
        <v>-12649</v>
      </c>
      <c r="L9" s="126">
        <f t="shared" si="2"/>
        <v>40266</v>
      </c>
      <c r="M9" s="126">
        <v>40266</v>
      </c>
      <c r="N9" s="321">
        <f t="shared" si="3"/>
        <v>1</v>
      </c>
      <c r="O9" s="321">
        <f t="shared" si="4"/>
        <v>0.01634779148912847</v>
      </c>
    </row>
    <row r="10" spans="1:15" ht="27" customHeight="1">
      <c r="A10" s="84"/>
      <c r="B10" s="84"/>
      <c r="C10" s="213" t="s">
        <v>487</v>
      </c>
      <c r="D10" s="16" t="s">
        <v>488</v>
      </c>
      <c r="E10" s="215"/>
      <c r="F10" s="216"/>
      <c r="G10" s="216"/>
      <c r="H10" s="126"/>
      <c r="I10" s="126"/>
      <c r="J10" s="126"/>
      <c r="K10" s="126">
        <v>231</v>
      </c>
      <c r="L10" s="126">
        <f>SUM(J10:K10)</f>
        <v>231</v>
      </c>
      <c r="M10" s="126">
        <v>231</v>
      </c>
      <c r="N10" s="321">
        <f t="shared" si="3"/>
        <v>1</v>
      </c>
      <c r="O10" s="321">
        <f t="shared" si="4"/>
        <v>9.378482675181734E-05</v>
      </c>
    </row>
    <row r="11" spans="1:15" ht="27.75" customHeight="1">
      <c r="A11" s="84"/>
      <c r="B11" s="84"/>
      <c r="C11" s="213" t="s">
        <v>66</v>
      </c>
      <c r="D11" s="16" t="s">
        <v>67</v>
      </c>
      <c r="E11" s="126">
        <v>5116</v>
      </c>
      <c r="F11" s="126">
        <v>32014</v>
      </c>
      <c r="G11" s="126"/>
      <c r="H11" s="126">
        <f t="shared" si="0"/>
        <v>37130</v>
      </c>
      <c r="I11" s="126">
        <v>83111</v>
      </c>
      <c r="J11" s="126">
        <f t="shared" si="1"/>
        <v>120241</v>
      </c>
      <c r="K11" s="126">
        <v>-4022</v>
      </c>
      <c r="L11" s="126">
        <f t="shared" si="2"/>
        <v>116219</v>
      </c>
      <c r="M11" s="126">
        <v>116219</v>
      </c>
      <c r="N11" s="321">
        <f t="shared" si="3"/>
        <v>1</v>
      </c>
      <c r="O11" s="321">
        <f t="shared" si="4"/>
        <v>0.04718432372411021</v>
      </c>
    </row>
    <row r="12" spans="1:15" s="11" customFormat="1" ht="31.5">
      <c r="A12" s="19" t="s">
        <v>7</v>
      </c>
      <c r="B12" s="19" t="s">
        <v>36</v>
      </c>
      <c r="C12" s="20"/>
      <c r="D12" s="21" t="s">
        <v>35</v>
      </c>
      <c r="E12" s="22">
        <f>E13+E14</f>
        <v>0</v>
      </c>
      <c r="F12" s="22">
        <f>F13+F14</f>
        <v>345784</v>
      </c>
      <c r="G12" s="22">
        <f>G13+G14</f>
        <v>0</v>
      </c>
      <c r="H12" s="22">
        <f t="shared" si="0"/>
        <v>345784</v>
      </c>
      <c r="I12" s="22">
        <f>I13+I14</f>
        <v>207654</v>
      </c>
      <c r="J12" s="22">
        <f>J13+J14</f>
        <v>553438</v>
      </c>
      <c r="K12" s="22">
        <f>K13+K14</f>
        <v>121347</v>
      </c>
      <c r="L12" s="22">
        <f>L13+L14</f>
        <v>674785</v>
      </c>
      <c r="M12" s="315">
        <f>M13+M14</f>
        <v>674785</v>
      </c>
      <c r="N12" s="319">
        <f t="shared" si="3"/>
        <v>1</v>
      </c>
      <c r="O12" s="319">
        <f t="shared" si="4"/>
        <v>0.27395928276937254</v>
      </c>
    </row>
    <row r="13" spans="1:15" ht="15">
      <c r="A13" s="84"/>
      <c r="B13" s="84"/>
      <c r="C13" s="213" t="s">
        <v>37</v>
      </c>
      <c r="D13" s="16" t="s">
        <v>38</v>
      </c>
      <c r="E13" s="217">
        <v>0</v>
      </c>
      <c r="F13" s="180">
        <v>301378</v>
      </c>
      <c r="G13" s="217">
        <v>0</v>
      </c>
      <c r="H13" s="126">
        <f t="shared" si="0"/>
        <v>301378</v>
      </c>
      <c r="I13" s="126"/>
      <c r="J13" s="126">
        <f>SUM(H13:I13)</f>
        <v>301378</v>
      </c>
      <c r="K13" s="126">
        <v>-301378</v>
      </c>
      <c r="L13" s="126">
        <f>SUM(J13:K13)</f>
        <v>0</v>
      </c>
      <c r="M13" s="152"/>
      <c r="N13" s="320"/>
      <c r="O13" s="320">
        <f t="shared" si="4"/>
        <v>0</v>
      </c>
    </row>
    <row r="14" spans="1:15" s="25" customFormat="1" ht="25.5">
      <c r="A14" s="84"/>
      <c r="B14" s="84"/>
      <c r="C14" s="213" t="s">
        <v>68</v>
      </c>
      <c r="D14" s="16" t="s">
        <v>69</v>
      </c>
      <c r="E14" s="176">
        <v>0</v>
      </c>
      <c r="F14" s="180">
        <v>44406</v>
      </c>
      <c r="G14" s="176"/>
      <c r="H14" s="126">
        <f t="shared" si="0"/>
        <v>44406</v>
      </c>
      <c r="I14" s="126">
        <v>207654</v>
      </c>
      <c r="J14" s="126">
        <f>SUM(H14:I14)</f>
        <v>252060</v>
      </c>
      <c r="K14" s="126">
        <v>422725</v>
      </c>
      <c r="L14" s="126">
        <f>SUM(J14:K14)</f>
        <v>674785</v>
      </c>
      <c r="M14" s="126">
        <v>674785</v>
      </c>
      <c r="N14" s="320">
        <f t="shared" si="3"/>
        <v>1</v>
      </c>
      <c r="O14" s="320">
        <f t="shared" si="4"/>
        <v>0.27395928276937254</v>
      </c>
    </row>
    <row r="15" spans="1:15" s="11" customFormat="1" ht="15.75">
      <c r="A15" s="19" t="s">
        <v>8</v>
      </c>
      <c r="B15" s="19" t="s">
        <v>39</v>
      </c>
      <c r="C15" s="20"/>
      <c r="D15" s="21" t="s">
        <v>40</v>
      </c>
      <c r="E15" s="22">
        <f>E18+E20+E24+E17</f>
        <v>164600</v>
      </c>
      <c r="F15" s="22">
        <v>0</v>
      </c>
      <c r="G15" s="22">
        <v>0</v>
      </c>
      <c r="H15" s="22">
        <f>SUM(E15:G15)</f>
        <v>164600</v>
      </c>
      <c r="I15" s="22">
        <f>I18+I20+I24+I17</f>
        <v>-54672</v>
      </c>
      <c r="J15" s="22">
        <f>J18+J20+J24+J17</f>
        <v>109928</v>
      </c>
      <c r="K15" s="22">
        <f>K18+K20+K24+K16</f>
        <v>22562</v>
      </c>
      <c r="L15" s="22">
        <f>L18+L20+L24+L17</f>
        <v>132490</v>
      </c>
      <c r="M15" s="315">
        <f>M16+M18+M20+M24</f>
        <v>132495</v>
      </c>
      <c r="N15" s="319">
        <f t="shared" si="3"/>
        <v>1.00003773869726</v>
      </c>
      <c r="O15" s="319">
        <f t="shared" si="4"/>
        <v>0.0537922970583638</v>
      </c>
    </row>
    <row r="16" spans="1:15" s="11" customFormat="1" ht="15.75">
      <c r="A16" s="218"/>
      <c r="B16" s="218"/>
      <c r="C16" s="219" t="s">
        <v>97</v>
      </c>
      <c r="D16" s="151" t="s">
        <v>98</v>
      </c>
      <c r="E16" s="69">
        <f>E17</f>
        <v>0</v>
      </c>
      <c r="F16" s="56">
        <f>F17</f>
        <v>0</v>
      </c>
      <c r="G16" s="56">
        <f>G17</f>
        <v>0</v>
      </c>
      <c r="H16" s="56">
        <f>SUM(E16:G16)</f>
        <v>0</v>
      </c>
      <c r="I16" s="56"/>
      <c r="J16" s="56">
        <f>H16+I16</f>
        <v>0</v>
      </c>
      <c r="K16" s="56">
        <f>K17</f>
        <v>22</v>
      </c>
      <c r="L16" s="56">
        <f>J16+K16</f>
        <v>22</v>
      </c>
      <c r="M16" s="56">
        <f>M17</f>
        <v>22</v>
      </c>
      <c r="N16" s="322">
        <f t="shared" si="3"/>
        <v>1</v>
      </c>
      <c r="O16" s="322">
        <f t="shared" si="4"/>
        <v>8.93188826207784E-06</v>
      </c>
    </row>
    <row r="17" spans="1:15" s="9" customFormat="1" ht="15">
      <c r="A17" s="220"/>
      <c r="B17" s="220"/>
      <c r="C17" s="213" t="s">
        <v>100</v>
      </c>
      <c r="D17" s="16" t="s">
        <v>99</v>
      </c>
      <c r="E17" s="59">
        <v>0</v>
      </c>
      <c r="F17" s="126"/>
      <c r="G17" s="126"/>
      <c r="H17" s="126">
        <f>SUM(E17:G17)</f>
        <v>0</v>
      </c>
      <c r="I17" s="126"/>
      <c r="J17" s="56">
        <f aca="true" t="shared" si="5" ref="J17:J26">H17+I17</f>
        <v>0</v>
      </c>
      <c r="K17" s="126">
        <v>22</v>
      </c>
      <c r="L17" s="126">
        <f aca="true" t="shared" si="6" ref="L17:L33">J17+K17</f>
        <v>22</v>
      </c>
      <c r="M17" s="126">
        <v>22</v>
      </c>
      <c r="N17" s="320">
        <f t="shared" si="3"/>
        <v>1</v>
      </c>
      <c r="O17" s="320">
        <f t="shared" si="4"/>
        <v>8.93188826207784E-06</v>
      </c>
    </row>
    <row r="18" spans="1:15" s="11" customFormat="1" ht="15.75">
      <c r="A18" s="60"/>
      <c r="B18" s="60"/>
      <c r="C18" s="219" t="s">
        <v>59</v>
      </c>
      <c r="D18" s="151" t="s">
        <v>60</v>
      </c>
      <c r="E18" s="69">
        <f>E19</f>
        <v>17000</v>
      </c>
      <c r="F18" s="56">
        <f>F19</f>
        <v>0</v>
      </c>
      <c r="G18" s="56">
        <f>G19</f>
        <v>0</v>
      </c>
      <c r="H18" s="56">
        <f>SUM(E18:G18)</f>
        <v>17000</v>
      </c>
      <c r="I18" s="56"/>
      <c r="J18" s="56">
        <f t="shared" si="5"/>
        <v>17000</v>
      </c>
      <c r="K18" s="56">
        <f>K19</f>
        <v>1067</v>
      </c>
      <c r="L18" s="56">
        <f t="shared" si="6"/>
        <v>18067</v>
      </c>
      <c r="M18" s="56">
        <f>M19</f>
        <v>18067</v>
      </c>
      <c r="N18" s="320">
        <f t="shared" si="3"/>
        <v>1</v>
      </c>
      <c r="O18" s="320">
        <f t="shared" si="4"/>
        <v>0.007335110237770925</v>
      </c>
    </row>
    <row r="19" spans="1:15" s="11" customFormat="1" ht="15.75">
      <c r="A19" s="60"/>
      <c r="B19" s="60"/>
      <c r="C19" s="219"/>
      <c r="D19" s="16" t="s">
        <v>61</v>
      </c>
      <c r="E19" s="59">
        <v>17000</v>
      </c>
      <c r="F19" s="56"/>
      <c r="G19" s="56"/>
      <c r="H19" s="126">
        <f>SUM(E19:G19)</f>
        <v>17000</v>
      </c>
      <c r="I19" s="126"/>
      <c r="J19" s="126">
        <f t="shared" si="5"/>
        <v>17000</v>
      </c>
      <c r="K19" s="126">
        <v>1067</v>
      </c>
      <c r="L19" s="126">
        <f t="shared" si="6"/>
        <v>18067</v>
      </c>
      <c r="M19" s="126">
        <v>18067</v>
      </c>
      <c r="N19" s="320">
        <f t="shared" si="3"/>
        <v>1</v>
      </c>
      <c r="O19" s="320">
        <f t="shared" si="4"/>
        <v>0.007335110237770925</v>
      </c>
    </row>
    <row r="20" spans="1:15" s="11" customFormat="1" ht="15.75">
      <c r="A20" s="60"/>
      <c r="B20" s="60"/>
      <c r="C20" s="219" t="s">
        <v>62</v>
      </c>
      <c r="D20" s="151" t="s">
        <v>92</v>
      </c>
      <c r="E20" s="69">
        <f>E21+E22+E23</f>
        <v>133600</v>
      </c>
      <c r="F20" s="56">
        <f>F21+F23</f>
        <v>0</v>
      </c>
      <c r="G20" s="56">
        <f>G21+G23</f>
        <v>0</v>
      </c>
      <c r="H20" s="56">
        <f>H21+H22+H23</f>
        <v>133600</v>
      </c>
      <c r="I20" s="56">
        <f>I21+I22+I23</f>
        <v>-54672</v>
      </c>
      <c r="J20" s="56">
        <f t="shared" si="5"/>
        <v>78928</v>
      </c>
      <c r="K20" s="56">
        <f>K21+K22+K23</f>
        <v>19761</v>
      </c>
      <c r="L20" s="56">
        <f t="shared" si="6"/>
        <v>98689</v>
      </c>
      <c r="M20" s="56">
        <f>M21+M22+M23</f>
        <v>98689</v>
      </c>
      <c r="N20" s="322">
        <f t="shared" si="3"/>
        <v>1</v>
      </c>
      <c r="O20" s="322">
        <f t="shared" si="4"/>
        <v>0.040067232758918186</v>
      </c>
    </row>
    <row r="21" spans="1:15" s="11" customFormat="1" ht="15.75">
      <c r="A21" s="60"/>
      <c r="B21" s="60"/>
      <c r="C21" s="219"/>
      <c r="D21" s="16" t="s">
        <v>4</v>
      </c>
      <c r="E21" s="59">
        <v>120000</v>
      </c>
      <c r="F21" s="56"/>
      <c r="G21" s="56"/>
      <c r="H21" s="126">
        <f aca="true" t="shared" si="7" ref="H21:H26">SUM(E21:G21)</f>
        <v>120000</v>
      </c>
      <c r="I21" s="126">
        <v>-41272</v>
      </c>
      <c r="J21" s="126">
        <f t="shared" si="5"/>
        <v>78728</v>
      </c>
      <c r="K21" s="126">
        <v>19726</v>
      </c>
      <c r="L21" s="126">
        <f t="shared" si="6"/>
        <v>98454</v>
      </c>
      <c r="M21" s="126">
        <v>98454</v>
      </c>
      <c r="N21" s="320">
        <f t="shared" si="3"/>
        <v>1</v>
      </c>
      <c r="O21" s="320">
        <f t="shared" si="4"/>
        <v>0.039971823952482353</v>
      </c>
    </row>
    <row r="22" spans="1:15" s="11" customFormat="1" ht="15.75">
      <c r="A22" s="60"/>
      <c r="B22" s="60"/>
      <c r="C22" s="219"/>
      <c r="D22" s="16" t="s">
        <v>101</v>
      </c>
      <c r="E22" s="59">
        <v>200</v>
      </c>
      <c r="F22" s="56"/>
      <c r="G22" s="56"/>
      <c r="H22" s="126">
        <f t="shared" si="7"/>
        <v>200</v>
      </c>
      <c r="I22" s="126"/>
      <c r="J22" s="126">
        <f t="shared" si="5"/>
        <v>200</v>
      </c>
      <c r="K22" s="126">
        <v>-200</v>
      </c>
      <c r="L22" s="126">
        <f t="shared" si="6"/>
        <v>0</v>
      </c>
      <c r="M22" s="126"/>
      <c r="N22" s="320"/>
      <c r="O22" s="320">
        <f t="shared" si="4"/>
        <v>0</v>
      </c>
    </row>
    <row r="23" spans="1:15" s="3" customFormat="1" ht="12.75">
      <c r="A23" s="60"/>
      <c r="B23" s="60"/>
      <c r="C23" s="213" t="s">
        <v>96</v>
      </c>
      <c r="D23" s="16" t="s">
        <v>5</v>
      </c>
      <c r="E23" s="59">
        <v>13400</v>
      </c>
      <c r="F23" s="56"/>
      <c r="G23" s="56"/>
      <c r="H23" s="126">
        <f t="shared" si="7"/>
        <v>13400</v>
      </c>
      <c r="I23" s="126">
        <v>-13400</v>
      </c>
      <c r="J23" s="126">
        <f t="shared" si="5"/>
        <v>0</v>
      </c>
      <c r="K23" s="126">
        <v>235</v>
      </c>
      <c r="L23" s="126">
        <f t="shared" si="6"/>
        <v>235</v>
      </c>
      <c r="M23" s="126">
        <v>235</v>
      </c>
      <c r="N23" s="320">
        <f t="shared" si="3"/>
        <v>1</v>
      </c>
      <c r="O23" s="320">
        <f t="shared" si="4"/>
        <v>9.540880643583149E-05</v>
      </c>
    </row>
    <row r="24" spans="1:15" s="11" customFormat="1" ht="15.75">
      <c r="A24" s="60"/>
      <c r="B24" s="60"/>
      <c r="C24" s="219" t="s">
        <v>63</v>
      </c>
      <c r="D24" s="151" t="s">
        <v>64</v>
      </c>
      <c r="E24" s="69">
        <f>E25+E26</f>
        <v>14000</v>
      </c>
      <c r="F24" s="56">
        <f>F25</f>
        <v>0</v>
      </c>
      <c r="G24" s="56">
        <f>G25</f>
        <v>0</v>
      </c>
      <c r="H24" s="56">
        <f t="shared" si="7"/>
        <v>14000</v>
      </c>
      <c r="I24" s="56"/>
      <c r="J24" s="56">
        <f t="shared" si="5"/>
        <v>14000</v>
      </c>
      <c r="K24" s="56">
        <f>K25+K26+K27</f>
        <v>1712</v>
      </c>
      <c r="L24" s="56">
        <f t="shared" si="6"/>
        <v>15712</v>
      </c>
      <c r="M24" s="56">
        <f>M25+M26+M27</f>
        <v>15717</v>
      </c>
      <c r="N24" s="322">
        <f t="shared" si="3"/>
        <v>1.0003182281059062</v>
      </c>
      <c r="O24" s="322">
        <f t="shared" si="4"/>
        <v>0.006381022173412611</v>
      </c>
    </row>
    <row r="25" spans="1:15" s="3" customFormat="1" ht="12.75">
      <c r="A25" s="60"/>
      <c r="B25" s="60"/>
      <c r="C25" s="219"/>
      <c r="D25" s="16" t="s">
        <v>65</v>
      </c>
      <c r="E25" s="59">
        <v>500</v>
      </c>
      <c r="F25" s="56"/>
      <c r="G25" s="56"/>
      <c r="H25" s="126">
        <f t="shared" si="7"/>
        <v>500</v>
      </c>
      <c r="I25" s="126"/>
      <c r="J25" s="126">
        <f t="shared" si="5"/>
        <v>500</v>
      </c>
      <c r="K25" s="126">
        <v>670</v>
      </c>
      <c r="L25" s="126">
        <f t="shared" si="6"/>
        <v>1170</v>
      </c>
      <c r="M25" s="126">
        <v>1175</v>
      </c>
      <c r="N25" s="320">
        <f t="shared" si="3"/>
        <v>1.0042735042735043</v>
      </c>
      <c r="O25" s="320">
        <f t="shared" si="4"/>
        <v>0.00047704403217915743</v>
      </c>
    </row>
    <row r="26" spans="1:15" s="3" customFormat="1" ht="12.75">
      <c r="A26" s="60"/>
      <c r="B26" s="60"/>
      <c r="C26" s="219"/>
      <c r="D26" s="16" t="s">
        <v>125</v>
      </c>
      <c r="E26" s="59">
        <v>13500</v>
      </c>
      <c r="F26" s="56"/>
      <c r="G26" s="56"/>
      <c r="H26" s="126">
        <f t="shared" si="7"/>
        <v>13500</v>
      </c>
      <c r="I26" s="126"/>
      <c r="J26" s="126">
        <f t="shared" si="5"/>
        <v>13500</v>
      </c>
      <c r="K26" s="126">
        <v>467</v>
      </c>
      <c r="L26" s="126">
        <f t="shared" si="6"/>
        <v>13967</v>
      </c>
      <c r="M26" s="126">
        <v>13967</v>
      </c>
      <c r="N26" s="320">
        <f t="shared" si="3"/>
        <v>1</v>
      </c>
      <c r="O26" s="320">
        <f t="shared" si="4"/>
        <v>0.005670531061656419</v>
      </c>
    </row>
    <row r="27" spans="1:15" s="3" customFormat="1" ht="12.75">
      <c r="A27" s="60"/>
      <c r="B27" s="60"/>
      <c r="C27" s="219"/>
      <c r="D27" s="16" t="s">
        <v>101</v>
      </c>
      <c r="E27" s="59"/>
      <c r="F27" s="56"/>
      <c r="G27" s="56"/>
      <c r="H27" s="126"/>
      <c r="I27" s="126"/>
      <c r="J27" s="126"/>
      <c r="K27" s="126">
        <v>575</v>
      </c>
      <c r="L27" s="126">
        <f>SUM(J27:K27)</f>
        <v>575</v>
      </c>
      <c r="M27" s="126">
        <v>575</v>
      </c>
      <c r="N27" s="320">
        <f t="shared" si="3"/>
        <v>1</v>
      </c>
      <c r="O27" s="320">
        <f t="shared" si="4"/>
        <v>0.00023344707957703449</v>
      </c>
    </row>
    <row r="28" spans="1:15" s="11" customFormat="1" ht="15.75">
      <c r="A28" s="19" t="s">
        <v>9</v>
      </c>
      <c r="B28" s="19" t="s">
        <v>41</v>
      </c>
      <c r="C28" s="20"/>
      <c r="D28" s="21" t="s">
        <v>42</v>
      </c>
      <c r="E28" s="22">
        <v>12362</v>
      </c>
      <c r="F28" s="22">
        <v>139440</v>
      </c>
      <c r="G28" s="22">
        <v>2000</v>
      </c>
      <c r="H28" s="22">
        <f>SUM(E28:G28)</f>
        <v>153802</v>
      </c>
      <c r="I28" s="22">
        <v>7374</v>
      </c>
      <c r="J28" s="22">
        <f aca="true" t="shared" si="8" ref="J28:J33">H28+I28</f>
        <v>161176</v>
      </c>
      <c r="K28" s="22">
        <v>-80534</v>
      </c>
      <c r="L28" s="22">
        <f t="shared" si="6"/>
        <v>80642</v>
      </c>
      <c r="M28" s="315">
        <v>79827</v>
      </c>
      <c r="N28" s="319">
        <f t="shared" si="3"/>
        <v>0.98989360382927</v>
      </c>
      <c r="O28" s="319">
        <f t="shared" si="4"/>
        <v>0.03240935655894945</v>
      </c>
    </row>
    <row r="29" spans="1:15" s="11" customFormat="1" ht="15.75">
      <c r="A29" s="84"/>
      <c r="B29" s="84"/>
      <c r="C29" s="213" t="s">
        <v>43</v>
      </c>
      <c r="D29" s="16" t="s">
        <v>44</v>
      </c>
      <c r="E29" s="126"/>
      <c r="F29" s="126">
        <v>0</v>
      </c>
      <c r="G29" s="126">
        <v>2000</v>
      </c>
      <c r="H29" s="126">
        <f>SUM(E29:G29)</f>
        <v>2000</v>
      </c>
      <c r="I29" s="126"/>
      <c r="J29" s="126">
        <f t="shared" si="8"/>
        <v>2000</v>
      </c>
      <c r="K29" s="126"/>
      <c r="L29" s="126">
        <f t="shared" si="6"/>
        <v>2000</v>
      </c>
      <c r="M29" s="126">
        <v>1876</v>
      </c>
      <c r="N29" s="320">
        <f t="shared" si="3"/>
        <v>0.938</v>
      </c>
      <c r="O29" s="320">
        <f t="shared" si="4"/>
        <v>0.0007616464718026378</v>
      </c>
    </row>
    <row r="30" spans="1:15" s="11" customFormat="1" ht="15.75">
      <c r="A30" s="19" t="s">
        <v>10</v>
      </c>
      <c r="B30" s="19" t="s">
        <v>45</v>
      </c>
      <c r="C30" s="20"/>
      <c r="D30" s="21" t="s">
        <v>46</v>
      </c>
      <c r="E30" s="27"/>
      <c r="F30" s="27">
        <v>20927</v>
      </c>
      <c r="G30" s="27"/>
      <c r="H30" s="22">
        <f>SUM(E30:G30)</f>
        <v>20927</v>
      </c>
      <c r="I30" s="22">
        <v>2334</v>
      </c>
      <c r="J30" s="22">
        <f t="shared" si="8"/>
        <v>23261</v>
      </c>
      <c r="K30" s="22">
        <v>17761</v>
      </c>
      <c r="L30" s="22">
        <f t="shared" si="6"/>
        <v>41022</v>
      </c>
      <c r="M30" s="315">
        <v>37020</v>
      </c>
      <c r="N30" s="319">
        <f t="shared" si="3"/>
        <v>0.9024425917800205</v>
      </c>
      <c r="O30" s="319">
        <f t="shared" si="4"/>
        <v>0.015029931975550985</v>
      </c>
    </row>
    <row r="31" spans="1:15" s="11" customFormat="1" ht="15.75">
      <c r="A31" s="19" t="s">
        <v>20</v>
      </c>
      <c r="B31" s="19" t="s">
        <v>47</v>
      </c>
      <c r="C31" s="20"/>
      <c r="D31" s="21" t="s">
        <v>48</v>
      </c>
      <c r="E31" s="22">
        <f>E32+E33</f>
        <v>0</v>
      </c>
      <c r="F31" s="22">
        <f>F32+F33</f>
        <v>0</v>
      </c>
      <c r="G31" s="22">
        <f>G32+G33</f>
        <v>4514</v>
      </c>
      <c r="H31" s="22">
        <f>H32+H33</f>
        <v>4514</v>
      </c>
      <c r="I31" s="22">
        <v>0</v>
      </c>
      <c r="J31" s="22">
        <f t="shared" si="8"/>
        <v>4514</v>
      </c>
      <c r="K31" s="22">
        <f>K32+K33</f>
        <v>2877</v>
      </c>
      <c r="L31" s="22">
        <f t="shared" si="6"/>
        <v>7391</v>
      </c>
      <c r="M31" s="315">
        <f>M32+M33</f>
        <v>6546</v>
      </c>
      <c r="N31" s="319">
        <f t="shared" si="3"/>
        <v>0.8856717629549452</v>
      </c>
      <c r="O31" s="319">
        <f t="shared" si="4"/>
        <v>0.002657642752889161</v>
      </c>
    </row>
    <row r="32" spans="1:15" s="11" customFormat="1" ht="15.75">
      <c r="A32" s="84"/>
      <c r="B32" s="84"/>
      <c r="C32" s="213" t="s">
        <v>93</v>
      </c>
      <c r="D32" s="16" t="s">
        <v>94</v>
      </c>
      <c r="E32" s="126"/>
      <c r="F32" s="126"/>
      <c r="G32" s="126">
        <v>4514</v>
      </c>
      <c r="H32" s="126">
        <f>SUM(E32:G32)</f>
        <v>4514</v>
      </c>
      <c r="I32" s="126">
        <v>0</v>
      </c>
      <c r="J32" s="126">
        <f t="shared" si="8"/>
        <v>4514</v>
      </c>
      <c r="K32" s="126">
        <v>0</v>
      </c>
      <c r="L32" s="126">
        <f t="shared" si="6"/>
        <v>4514</v>
      </c>
      <c r="M32" s="126">
        <v>3646</v>
      </c>
      <c r="N32" s="320">
        <f t="shared" si="3"/>
        <v>0.8077093486929553</v>
      </c>
      <c r="O32" s="320">
        <f t="shared" si="4"/>
        <v>0.0014802574819789004</v>
      </c>
    </row>
    <row r="33" spans="1:15" s="11" customFormat="1" ht="15.75">
      <c r="A33" s="84"/>
      <c r="B33" s="84"/>
      <c r="C33" s="213" t="s">
        <v>50</v>
      </c>
      <c r="D33" s="16" t="s">
        <v>49</v>
      </c>
      <c r="E33" s="126"/>
      <c r="F33" s="126"/>
      <c r="G33" s="126"/>
      <c r="H33" s="126">
        <f>SUM(E33:G33)</f>
        <v>0</v>
      </c>
      <c r="I33" s="126"/>
      <c r="J33" s="126">
        <f t="shared" si="8"/>
        <v>0</v>
      </c>
      <c r="K33" s="126">
        <v>2877</v>
      </c>
      <c r="L33" s="126">
        <f t="shared" si="6"/>
        <v>2877</v>
      </c>
      <c r="M33" s="126">
        <v>2900</v>
      </c>
      <c r="N33" s="320">
        <f t="shared" si="3"/>
        <v>1.007994438651373</v>
      </c>
      <c r="O33" s="320">
        <f t="shared" si="4"/>
        <v>0.001177385270910261</v>
      </c>
    </row>
    <row r="34" spans="1:15" s="11" customFormat="1" ht="31.5">
      <c r="A34" s="19" t="s">
        <v>11</v>
      </c>
      <c r="B34" s="19" t="s">
        <v>51</v>
      </c>
      <c r="C34" s="20"/>
      <c r="D34" s="21" t="s">
        <v>52</v>
      </c>
      <c r="E34" s="22">
        <f>E35+E36</f>
        <v>0</v>
      </c>
      <c r="F34" s="22">
        <f>F35+F36</f>
        <v>20104</v>
      </c>
      <c r="G34" s="22">
        <f>G35+G36</f>
        <v>0</v>
      </c>
      <c r="H34" s="22">
        <f>H35+H36</f>
        <v>20104</v>
      </c>
      <c r="I34" s="22">
        <v>0</v>
      </c>
      <c r="J34" s="22">
        <f>SUM(J35:J36)</f>
        <v>20104</v>
      </c>
      <c r="K34" s="22">
        <v>0</v>
      </c>
      <c r="L34" s="22">
        <f>SUM(L35:L36)</f>
        <v>20104</v>
      </c>
      <c r="M34" s="315">
        <f>M35+M36</f>
        <v>1939</v>
      </c>
      <c r="N34" s="319">
        <f t="shared" si="3"/>
        <v>0.09644846796657382</v>
      </c>
      <c r="O34" s="319">
        <f t="shared" si="4"/>
        <v>0.0007872241518258607</v>
      </c>
    </row>
    <row r="35" spans="1:15" s="11" customFormat="1" ht="15.75">
      <c r="A35" s="84"/>
      <c r="B35" s="84"/>
      <c r="C35" s="213" t="s">
        <v>93</v>
      </c>
      <c r="D35" s="16" t="s">
        <v>95</v>
      </c>
      <c r="E35" s="126"/>
      <c r="F35" s="126"/>
      <c r="G35" s="126"/>
      <c r="H35" s="126">
        <f>SUM(E35:G35)</f>
        <v>0</v>
      </c>
      <c r="I35" s="126">
        <v>0</v>
      </c>
      <c r="J35" s="126">
        <f>H35+I35</f>
        <v>0</v>
      </c>
      <c r="K35" s="126">
        <v>0</v>
      </c>
      <c r="L35" s="126">
        <f>J35+K35</f>
        <v>0</v>
      </c>
      <c r="M35" s="314"/>
      <c r="N35" s="320"/>
      <c r="O35" s="320">
        <f t="shared" si="4"/>
        <v>0</v>
      </c>
    </row>
    <row r="36" spans="1:15" s="3" customFormat="1" ht="15">
      <c r="A36" s="84"/>
      <c r="B36" s="84"/>
      <c r="C36" s="213" t="s">
        <v>53</v>
      </c>
      <c r="D36" s="16" t="s">
        <v>54</v>
      </c>
      <c r="E36" s="221"/>
      <c r="F36" s="126">
        <v>20104</v>
      </c>
      <c r="G36" s="126"/>
      <c r="H36" s="126">
        <f>SUM(E36:G36)</f>
        <v>20104</v>
      </c>
      <c r="I36" s="126">
        <v>0</v>
      </c>
      <c r="J36" s="126">
        <f>H36+I36</f>
        <v>20104</v>
      </c>
      <c r="K36" s="126">
        <v>0</v>
      </c>
      <c r="L36" s="126">
        <f>J36+K36</f>
        <v>20104</v>
      </c>
      <c r="M36" s="126">
        <v>1939</v>
      </c>
      <c r="N36" s="320">
        <f t="shared" si="3"/>
        <v>0.09644846796657382</v>
      </c>
      <c r="O36" s="320">
        <f t="shared" si="4"/>
        <v>0.0007872241518258607</v>
      </c>
    </row>
    <row r="37" spans="1:15" s="11" customFormat="1" ht="15.75">
      <c r="A37" s="19" t="s">
        <v>12</v>
      </c>
      <c r="B37" s="19" t="s">
        <v>55</v>
      </c>
      <c r="C37" s="20"/>
      <c r="D37" s="21" t="s">
        <v>56</v>
      </c>
      <c r="E37" s="22">
        <f>E38</f>
        <v>946342</v>
      </c>
      <c r="F37" s="22">
        <f>F38</f>
        <v>47627</v>
      </c>
      <c r="G37" s="22">
        <f>G38</f>
        <v>13980</v>
      </c>
      <c r="H37" s="22">
        <f>SUM(E37:G37)</f>
        <v>1007949</v>
      </c>
      <c r="I37" s="22">
        <f>I38</f>
        <v>-211</v>
      </c>
      <c r="J37" s="22">
        <f>J38</f>
        <v>1007738</v>
      </c>
      <c r="K37" s="22">
        <f>K38</f>
        <v>34278</v>
      </c>
      <c r="L37" s="22">
        <f>L38</f>
        <v>1042016</v>
      </c>
      <c r="M37" s="315">
        <f>M38</f>
        <v>1042016</v>
      </c>
      <c r="N37" s="319">
        <f t="shared" si="3"/>
        <v>1</v>
      </c>
      <c r="O37" s="319">
        <f t="shared" si="4"/>
        <v>0.4230532036044229</v>
      </c>
    </row>
    <row r="38" spans="1:15" s="9" customFormat="1" ht="25.5">
      <c r="A38" s="84"/>
      <c r="B38" s="84"/>
      <c r="C38" s="213" t="s">
        <v>57</v>
      </c>
      <c r="D38" s="16" t="s">
        <v>58</v>
      </c>
      <c r="E38" s="126">
        <v>946342</v>
      </c>
      <c r="F38" s="126">
        <v>47627</v>
      </c>
      <c r="G38" s="126">
        <v>13980</v>
      </c>
      <c r="H38" s="126">
        <f>SUM(E38:G38)</f>
        <v>1007949</v>
      </c>
      <c r="I38" s="126">
        <v>-211</v>
      </c>
      <c r="J38" s="126">
        <f>H38+I38</f>
        <v>1007738</v>
      </c>
      <c r="K38" s="126">
        <v>34278</v>
      </c>
      <c r="L38" s="126">
        <f>J38+K38</f>
        <v>1042016</v>
      </c>
      <c r="M38" s="126">
        <v>1042016</v>
      </c>
      <c r="N38" s="320">
        <f t="shared" si="3"/>
        <v>1</v>
      </c>
      <c r="O38" s="320">
        <f t="shared" si="4"/>
        <v>0.4230532036044229</v>
      </c>
    </row>
    <row r="39" spans="1:15" ht="15.75">
      <c r="A39" s="19"/>
      <c r="B39" s="19"/>
      <c r="C39" s="20"/>
      <c r="D39" s="21" t="s">
        <v>13</v>
      </c>
      <c r="E39" s="22">
        <f>E4+E12+E15+E28+E30+E31+E34+E37</f>
        <v>1480424</v>
      </c>
      <c r="F39" s="22">
        <f>F4+F12+F15+F28+F30+F31+F34+F37</f>
        <v>605896</v>
      </c>
      <c r="G39" s="22">
        <f>G4+G12+G15+G28+G30+G31+G34+G37</f>
        <v>20494</v>
      </c>
      <c r="H39" s="22">
        <f>SUM(E39:G39)</f>
        <v>2106814</v>
      </c>
      <c r="I39" s="22">
        <f>I4+I12+I15+I28+I30+I31+I34+I37</f>
        <v>276654</v>
      </c>
      <c r="J39" s="22">
        <f>J4+J12+J15+J28+J30+J31+J34+J37</f>
        <v>2383468</v>
      </c>
      <c r="K39" s="22">
        <f>K4+K12+K15+K28+K30+K31+K34+K37</f>
        <v>103439</v>
      </c>
      <c r="L39" s="22">
        <f>L4+L12+L15+L28+L30+L31+L34+L37</f>
        <v>2486907</v>
      </c>
      <c r="M39" s="315">
        <f>M4+M12+M15+M28+M31+M30+M34+M37</f>
        <v>2463085</v>
      </c>
      <c r="N39" s="319">
        <f t="shared" si="3"/>
        <v>0.9904210330342067</v>
      </c>
      <c r="O39" s="319">
        <f t="shared" si="4"/>
        <v>1</v>
      </c>
    </row>
    <row r="40" spans="1:12" s="9" customFormat="1" ht="15">
      <c r="A40" s="14"/>
      <c r="B40" s="14"/>
      <c r="C40" s="14"/>
      <c r="D40" s="12"/>
      <c r="E40" s="26"/>
      <c r="F40" s="26"/>
      <c r="G40" s="26"/>
      <c r="H40" s="26"/>
      <c r="I40" s="26"/>
      <c r="J40" s="26"/>
      <c r="K40" s="26"/>
      <c r="L40" s="26"/>
    </row>
    <row r="41" spans="1:12" s="9" customFormat="1" ht="15">
      <c r="A41" s="14"/>
      <c r="B41" s="14"/>
      <c r="C41" s="14"/>
      <c r="D41" s="12"/>
      <c r="E41" s="26"/>
      <c r="F41" s="26"/>
      <c r="G41" s="26"/>
      <c r="H41" s="26"/>
      <c r="I41" s="26"/>
      <c r="J41" s="26"/>
      <c r="K41" s="26"/>
      <c r="L41" s="26"/>
    </row>
    <row r="42" spans="1:12" s="25" customFormat="1" ht="15">
      <c r="A42" s="14"/>
      <c r="B42" s="14"/>
      <c r="C42" s="14"/>
      <c r="D42" s="12"/>
      <c r="E42" s="26"/>
      <c r="F42" s="26"/>
      <c r="G42" s="26"/>
      <c r="H42" s="26"/>
      <c r="I42" s="26"/>
      <c r="J42" s="26"/>
      <c r="K42" s="26"/>
      <c r="L42" s="26"/>
    </row>
    <row r="44" spans="1:12" s="9" customFormat="1" ht="15">
      <c r="A44" s="14"/>
      <c r="B44" s="14"/>
      <c r="C44" s="14"/>
      <c r="D44" s="12"/>
      <c r="E44" s="26"/>
      <c r="F44" s="26"/>
      <c r="G44" s="26"/>
      <c r="H44" s="26"/>
      <c r="I44" s="26"/>
      <c r="J44" s="26"/>
      <c r="K44" s="26"/>
      <c r="L44" s="26"/>
    </row>
    <row r="45" spans="1:12" s="25" customFormat="1" ht="15">
      <c r="A45" s="14"/>
      <c r="B45" s="14"/>
      <c r="C45" s="14"/>
      <c r="D45" s="12"/>
      <c r="E45" s="26"/>
      <c r="F45" s="26"/>
      <c r="G45" s="26"/>
      <c r="H45" s="26"/>
      <c r="I45" s="26"/>
      <c r="J45" s="26"/>
      <c r="K45" s="26"/>
      <c r="L45" s="26"/>
    </row>
    <row r="47" spans="1:12" s="9" customFormat="1" ht="15">
      <c r="A47" s="14"/>
      <c r="B47" s="14"/>
      <c r="C47" s="14"/>
      <c r="D47" s="12"/>
      <c r="E47" s="26"/>
      <c r="F47" s="26"/>
      <c r="G47" s="26"/>
      <c r="H47" s="26"/>
      <c r="I47" s="26"/>
      <c r="J47" s="26"/>
      <c r="K47" s="26"/>
      <c r="L47" s="26"/>
    </row>
    <row r="49" spans="1:12" s="11" customFormat="1" ht="15.75">
      <c r="A49" s="14"/>
      <c r="B49" s="14"/>
      <c r="C49" s="14"/>
      <c r="D49" s="12"/>
      <c r="E49" s="26"/>
      <c r="F49" s="26"/>
      <c r="G49" s="26"/>
      <c r="H49" s="26"/>
      <c r="I49" s="26"/>
      <c r="J49" s="26"/>
      <c r="K49" s="26"/>
      <c r="L49" s="26"/>
    </row>
  </sheetData>
  <sheetProtection/>
  <mergeCells count="2">
    <mergeCell ref="A1:O1"/>
    <mergeCell ref="A2:O2"/>
  </mergeCells>
  <printOptions headings="1"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63" r:id="rId1"/>
  <headerFooter alignWithMargins="0">
    <oddHeader>&amp;L1. melléklet a 10/2021. (V.27.) önk. rendelethez ezer Ft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88"/>
  <sheetViews>
    <sheetView view="pageLayout" zoomScaleNormal="115" workbookViewId="0" topLeftCell="A1">
      <selection activeCell="D7" sqref="D7"/>
    </sheetView>
  </sheetViews>
  <sheetFormatPr defaultColWidth="9.140625" defaultRowHeight="12.75"/>
  <cols>
    <col min="1" max="1" width="7.7109375" style="14" customWidth="1"/>
    <col min="2" max="2" width="6.7109375" style="14" customWidth="1"/>
    <col min="3" max="3" width="7.00390625" style="14" customWidth="1"/>
    <col min="4" max="4" width="34.7109375" style="12" customWidth="1"/>
    <col min="5" max="5" width="13.421875" style="26" customWidth="1"/>
    <col min="6" max="6" width="15.28125" style="26" customWidth="1"/>
    <col min="7" max="7" width="10.57421875" style="26" customWidth="1"/>
    <col min="8" max="8" width="15.00390625" style="26" customWidth="1"/>
    <col min="9" max="9" width="13.421875" style="26" customWidth="1"/>
    <col min="10" max="10" width="15.28125" style="26" customWidth="1"/>
    <col min="11" max="11" width="13.421875" style="26" customWidth="1"/>
    <col min="12" max="12" width="15.28125" style="26" customWidth="1"/>
    <col min="13" max="13" width="10.140625" style="0" bestFit="1" customWidth="1"/>
  </cols>
  <sheetData>
    <row r="1" spans="1:13" ht="15.75">
      <c r="A1" s="357" t="s">
        <v>407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5.75">
      <c r="A2" s="359" t="s">
        <v>109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2" s="42" customFormat="1" ht="12.75">
      <c r="A3" s="356" t="s">
        <v>121</v>
      </c>
      <c r="B3" s="356"/>
      <c r="C3" s="356"/>
      <c r="D3" s="356"/>
      <c r="E3" s="41"/>
      <c r="F3" s="41"/>
      <c r="I3" s="41"/>
      <c r="J3" s="41"/>
      <c r="K3" s="41"/>
      <c r="L3" s="41"/>
    </row>
    <row r="4" spans="1:13" s="48" customFormat="1" ht="45">
      <c r="A4" s="39" t="s">
        <v>18</v>
      </c>
      <c r="B4" s="39" t="s">
        <v>19</v>
      </c>
      <c r="C4" s="39" t="s">
        <v>16</v>
      </c>
      <c r="D4" s="39" t="s">
        <v>17</v>
      </c>
      <c r="E4" s="40" t="s">
        <v>408</v>
      </c>
      <c r="F4" s="40" t="s">
        <v>409</v>
      </c>
      <c r="G4" s="40" t="s">
        <v>410</v>
      </c>
      <c r="H4" s="40" t="s">
        <v>2</v>
      </c>
      <c r="I4" s="40" t="s">
        <v>465</v>
      </c>
      <c r="J4" s="40" t="s">
        <v>2</v>
      </c>
      <c r="K4" s="40" t="s">
        <v>486</v>
      </c>
      <c r="L4" s="265" t="s">
        <v>2</v>
      </c>
      <c r="M4" s="273" t="s">
        <v>508</v>
      </c>
    </row>
    <row r="5" spans="1:13" s="42" customFormat="1" ht="22.5">
      <c r="A5" s="43" t="s">
        <v>6</v>
      </c>
      <c r="B5" s="43" t="s">
        <v>33</v>
      </c>
      <c r="C5" s="44"/>
      <c r="D5" s="45" t="s">
        <v>34</v>
      </c>
      <c r="E5" s="46">
        <f aca="true" t="shared" si="0" ref="E5:J5">E6+E7+E8+E9+E10+E12</f>
        <v>352004</v>
      </c>
      <c r="F5" s="46">
        <f t="shared" si="0"/>
        <v>32014</v>
      </c>
      <c r="G5" s="46">
        <f t="shared" si="0"/>
        <v>0</v>
      </c>
      <c r="H5" s="46">
        <f t="shared" si="0"/>
        <v>384018</v>
      </c>
      <c r="I5" s="46">
        <f t="shared" si="0"/>
        <v>115654</v>
      </c>
      <c r="J5" s="46">
        <f t="shared" si="0"/>
        <v>499672</v>
      </c>
      <c r="K5" s="46">
        <f>K6+K7+K8+K9+K10+K12+K11</f>
        <v>-14852</v>
      </c>
      <c r="L5" s="266">
        <f>L6+L7+L8+L9+L10+L12+L11</f>
        <v>484820</v>
      </c>
      <c r="M5" s="227">
        <f>M6+M7+M8+M9+M10+M11+M12</f>
        <v>484820</v>
      </c>
    </row>
    <row r="6" spans="1:13" s="42" customFormat="1" ht="20.25" customHeight="1">
      <c r="A6" s="57"/>
      <c r="B6" s="57"/>
      <c r="C6" s="181" t="s">
        <v>28</v>
      </c>
      <c r="D6" s="29" t="s">
        <v>23</v>
      </c>
      <c r="E6" s="59">
        <v>134200</v>
      </c>
      <c r="F6" s="59"/>
      <c r="G6" s="59"/>
      <c r="H6" s="59">
        <f aca="true" t="shared" si="1" ref="H6:H29">SUM(E6:G6)</f>
        <v>134200</v>
      </c>
      <c r="I6" s="59">
        <v>17971</v>
      </c>
      <c r="J6" s="59">
        <f>SUM(H6:I6)</f>
        <v>152171</v>
      </c>
      <c r="K6" s="59">
        <v>364</v>
      </c>
      <c r="L6" s="267">
        <f>SUM(J6:K6)</f>
        <v>152535</v>
      </c>
      <c r="M6" s="59">
        <v>152535</v>
      </c>
    </row>
    <row r="7" spans="1:13" s="42" customFormat="1" ht="20.25" customHeight="1">
      <c r="A7" s="57"/>
      <c r="B7" s="57"/>
      <c r="C7" s="181" t="s">
        <v>29</v>
      </c>
      <c r="D7" s="29" t="s">
        <v>24</v>
      </c>
      <c r="E7" s="59">
        <v>92365</v>
      </c>
      <c r="F7" s="59"/>
      <c r="G7" s="59"/>
      <c r="H7" s="59">
        <f t="shared" si="1"/>
        <v>92365</v>
      </c>
      <c r="I7" s="59">
        <v>6753</v>
      </c>
      <c r="J7" s="59">
        <f aca="true" t="shared" si="2" ref="J7:J14">SUM(H7:I7)</f>
        <v>99118</v>
      </c>
      <c r="K7" s="59">
        <v>635</v>
      </c>
      <c r="L7" s="267">
        <f aca="true" t="shared" si="3" ref="L7:L12">SUM(J7:K7)</f>
        <v>99753</v>
      </c>
      <c r="M7" s="59">
        <v>99753</v>
      </c>
    </row>
    <row r="8" spans="1:13" s="42" customFormat="1" ht="20.25" customHeight="1">
      <c r="A8" s="57"/>
      <c r="B8" s="57"/>
      <c r="C8" s="181" t="s">
        <v>30</v>
      </c>
      <c r="D8" s="29" t="s">
        <v>25</v>
      </c>
      <c r="E8" s="59">
        <v>68558</v>
      </c>
      <c r="F8" s="59"/>
      <c r="G8" s="59"/>
      <c r="H8" s="59">
        <f t="shared" si="1"/>
        <v>68558</v>
      </c>
      <c r="I8" s="59">
        <v>1948</v>
      </c>
      <c r="J8" s="59">
        <f t="shared" si="2"/>
        <v>70506</v>
      </c>
      <c r="K8" s="59">
        <v>-1061</v>
      </c>
      <c r="L8" s="267">
        <f t="shared" si="3"/>
        <v>69445</v>
      </c>
      <c r="M8" s="59">
        <v>69445</v>
      </c>
    </row>
    <row r="9" spans="1:13" s="42" customFormat="1" ht="20.25" customHeight="1">
      <c r="A9" s="57"/>
      <c r="B9" s="57"/>
      <c r="C9" s="181" t="s">
        <v>31</v>
      </c>
      <c r="D9" s="29" t="s">
        <v>26</v>
      </c>
      <c r="E9" s="59">
        <v>6220</v>
      </c>
      <c r="F9" s="222"/>
      <c r="G9" s="222"/>
      <c r="H9" s="59">
        <f t="shared" si="1"/>
        <v>6220</v>
      </c>
      <c r="I9" s="59">
        <v>2138</v>
      </c>
      <c r="J9" s="59">
        <f t="shared" si="2"/>
        <v>8358</v>
      </c>
      <c r="K9" s="59">
        <v>1650</v>
      </c>
      <c r="L9" s="267">
        <f t="shared" si="3"/>
        <v>10008</v>
      </c>
      <c r="M9" s="59">
        <v>10008</v>
      </c>
    </row>
    <row r="10" spans="1:13" s="42" customFormat="1" ht="15" customHeight="1">
      <c r="A10" s="57"/>
      <c r="B10" s="57"/>
      <c r="C10" s="181" t="s">
        <v>32</v>
      </c>
      <c r="D10" s="29" t="s">
        <v>27</v>
      </c>
      <c r="E10" s="223">
        <v>50661</v>
      </c>
      <c r="F10" s="224"/>
      <c r="G10" s="224"/>
      <c r="H10" s="59">
        <f t="shared" si="1"/>
        <v>50661</v>
      </c>
      <c r="I10" s="59">
        <v>2254</v>
      </c>
      <c r="J10" s="59">
        <f t="shared" si="2"/>
        <v>52915</v>
      </c>
      <c r="K10" s="59">
        <v>-12649</v>
      </c>
      <c r="L10" s="267">
        <f t="shared" si="3"/>
        <v>40266</v>
      </c>
      <c r="M10" s="59">
        <v>40266</v>
      </c>
    </row>
    <row r="11" spans="1:13" s="42" customFormat="1" ht="15" customHeight="1">
      <c r="A11" s="57"/>
      <c r="B11" s="57"/>
      <c r="C11" s="181" t="s">
        <v>487</v>
      </c>
      <c r="D11" s="29" t="s">
        <v>488</v>
      </c>
      <c r="E11" s="223"/>
      <c r="F11" s="224"/>
      <c r="G11" s="224"/>
      <c r="H11" s="59"/>
      <c r="I11" s="59"/>
      <c r="J11" s="59"/>
      <c r="K11" s="59">
        <v>231</v>
      </c>
      <c r="L11" s="267">
        <f>SUM(J11:K11)</f>
        <v>231</v>
      </c>
      <c r="M11" s="59">
        <v>231</v>
      </c>
    </row>
    <row r="12" spans="1:13" s="42" customFormat="1" ht="21.75" customHeight="1">
      <c r="A12" s="57"/>
      <c r="B12" s="57"/>
      <c r="C12" s="181" t="s">
        <v>66</v>
      </c>
      <c r="D12" s="29" t="s">
        <v>67</v>
      </c>
      <c r="E12" s="59"/>
      <c r="F12" s="59">
        <v>32014</v>
      </c>
      <c r="G12" s="59"/>
      <c r="H12" s="59">
        <f t="shared" si="1"/>
        <v>32014</v>
      </c>
      <c r="I12" s="59">
        <v>84590</v>
      </c>
      <c r="J12" s="59">
        <f t="shared" si="2"/>
        <v>116604</v>
      </c>
      <c r="K12" s="59">
        <v>-4022</v>
      </c>
      <c r="L12" s="267">
        <f t="shared" si="3"/>
        <v>112582</v>
      </c>
      <c r="M12" s="59">
        <v>112582</v>
      </c>
    </row>
    <row r="13" spans="1:13" s="49" customFormat="1" ht="22.5">
      <c r="A13" s="43" t="s">
        <v>7</v>
      </c>
      <c r="B13" s="43" t="s">
        <v>36</v>
      </c>
      <c r="C13" s="44"/>
      <c r="D13" s="45" t="s">
        <v>35</v>
      </c>
      <c r="E13" s="46">
        <f>E14+E15</f>
        <v>0</v>
      </c>
      <c r="F13" s="46">
        <f>F14+F15</f>
        <v>345784</v>
      </c>
      <c r="G13" s="46">
        <f>G14+G15</f>
        <v>0</v>
      </c>
      <c r="H13" s="46">
        <f t="shared" si="1"/>
        <v>345784</v>
      </c>
      <c r="I13" s="46">
        <f>I14+I15</f>
        <v>207654</v>
      </c>
      <c r="J13" s="46">
        <f>J14+J15</f>
        <v>553438</v>
      </c>
      <c r="K13" s="46">
        <f>K14+K15</f>
        <v>121347</v>
      </c>
      <c r="L13" s="266">
        <f>L14+L15</f>
        <v>674785</v>
      </c>
      <c r="M13" s="227">
        <f>M14+M15</f>
        <v>674785</v>
      </c>
    </row>
    <row r="14" spans="1:13" s="42" customFormat="1" ht="11.25">
      <c r="A14" s="57"/>
      <c r="B14" s="57"/>
      <c r="C14" s="181" t="s">
        <v>37</v>
      </c>
      <c r="D14" s="29" t="s">
        <v>38</v>
      </c>
      <c r="E14" s="180"/>
      <c r="F14" s="180">
        <v>301378</v>
      </c>
      <c r="G14" s="180"/>
      <c r="H14" s="59">
        <f t="shared" si="1"/>
        <v>301378</v>
      </c>
      <c r="I14" s="59"/>
      <c r="J14" s="59">
        <f t="shared" si="2"/>
        <v>301378</v>
      </c>
      <c r="K14" s="59">
        <v>-301378</v>
      </c>
      <c r="L14" s="267">
        <f>SUM(J14:K14)</f>
        <v>0</v>
      </c>
      <c r="M14" s="59"/>
    </row>
    <row r="15" spans="1:13" s="42" customFormat="1" ht="22.5">
      <c r="A15" s="57"/>
      <c r="B15" s="57"/>
      <c r="C15" s="181" t="s">
        <v>68</v>
      </c>
      <c r="D15" s="29" t="s">
        <v>69</v>
      </c>
      <c r="E15" s="180"/>
      <c r="F15" s="180">
        <v>44406</v>
      </c>
      <c r="G15" s="180"/>
      <c r="H15" s="59">
        <f t="shared" si="1"/>
        <v>44406</v>
      </c>
      <c r="I15" s="59">
        <v>207654</v>
      </c>
      <c r="J15" s="59">
        <f>SUM(H15:I15)</f>
        <v>252060</v>
      </c>
      <c r="K15" s="59">
        <v>422725</v>
      </c>
      <c r="L15" s="267">
        <f>SUM(J15:K15)</f>
        <v>674785</v>
      </c>
      <c r="M15" s="59">
        <v>674785</v>
      </c>
    </row>
    <row r="16" spans="1:13" s="49" customFormat="1" ht="11.25">
      <c r="A16" s="43" t="s">
        <v>8</v>
      </c>
      <c r="B16" s="43" t="s">
        <v>39</v>
      </c>
      <c r="C16" s="44"/>
      <c r="D16" s="45" t="s">
        <v>40</v>
      </c>
      <c r="E16" s="46">
        <f>E19+E21+E25+E18</f>
        <v>164600</v>
      </c>
      <c r="F16" s="46">
        <v>0</v>
      </c>
      <c r="G16" s="46">
        <v>0</v>
      </c>
      <c r="H16" s="46">
        <f t="shared" si="1"/>
        <v>164600</v>
      </c>
      <c r="I16" s="46">
        <f>I19+I21+I25+I18</f>
        <v>-54672</v>
      </c>
      <c r="J16" s="46">
        <f>J19+J21+J25+J18</f>
        <v>109928</v>
      </c>
      <c r="K16" s="46">
        <f>K19+K21+K25+K17</f>
        <v>22562</v>
      </c>
      <c r="L16" s="266">
        <f>L19+L21+L25+L17</f>
        <v>132490</v>
      </c>
      <c r="M16" s="274">
        <f>M17+M19+M21+M25</f>
        <v>132490</v>
      </c>
    </row>
    <row r="17" spans="1:13" s="49" customFormat="1" ht="11.25">
      <c r="A17" s="68"/>
      <c r="B17" s="68"/>
      <c r="C17" s="225" t="s">
        <v>97</v>
      </c>
      <c r="D17" s="226" t="s">
        <v>98</v>
      </c>
      <c r="E17" s="69">
        <f>E18</f>
        <v>0</v>
      </c>
      <c r="F17" s="69">
        <f>F18</f>
        <v>0</v>
      </c>
      <c r="G17" s="69">
        <f>G18</f>
        <v>0</v>
      </c>
      <c r="H17" s="69">
        <f t="shared" si="1"/>
        <v>0</v>
      </c>
      <c r="I17" s="69"/>
      <c r="J17" s="69"/>
      <c r="K17" s="69">
        <f>K18</f>
        <v>22</v>
      </c>
      <c r="L17" s="268">
        <f>SUM(J17:K17)</f>
        <v>22</v>
      </c>
      <c r="M17" s="272">
        <f>M18</f>
        <v>22</v>
      </c>
    </row>
    <row r="18" spans="1:13" s="42" customFormat="1" ht="22.5">
      <c r="A18" s="57"/>
      <c r="B18" s="57"/>
      <c r="C18" s="181" t="s">
        <v>100</v>
      </c>
      <c r="D18" s="29" t="s">
        <v>99</v>
      </c>
      <c r="E18" s="59">
        <v>0</v>
      </c>
      <c r="F18" s="59"/>
      <c r="G18" s="59"/>
      <c r="H18" s="59">
        <f t="shared" si="1"/>
        <v>0</v>
      </c>
      <c r="I18" s="59"/>
      <c r="J18" s="59"/>
      <c r="K18" s="59">
        <v>22</v>
      </c>
      <c r="L18" s="267">
        <f>SUM(J18:K18)</f>
        <v>22</v>
      </c>
      <c r="M18" s="88">
        <v>22</v>
      </c>
    </row>
    <row r="19" spans="1:13" s="49" customFormat="1" ht="11.25">
      <c r="A19" s="68"/>
      <c r="B19" s="68"/>
      <c r="C19" s="225" t="s">
        <v>59</v>
      </c>
      <c r="D19" s="226" t="s">
        <v>60</v>
      </c>
      <c r="E19" s="69">
        <f>E20</f>
        <v>17000</v>
      </c>
      <c r="F19" s="69">
        <f>F20</f>
        <v>0</v>
      </c>
      <c r="G19" s="69">
        <f>G20</f>
        <v>0</v>
      </c>
      <c r="H19" s="69">
        <f>SUM(E19:G19)</f>
        <v>17000</v>
      </c>
      <c r="I19" s="69"/>
      <c r="J19" s="69">
        <f>J20</f>
        <v>17000</v>
      </c>
      <c r="K19" s="69">
        <f>K20</f>
        <v>1067</v>
      </c>
      <c r="L19" s="268">
        <f>L20</f>
        <v>18067</v>
      </c>
      <c r="M19" s="272">
        <f>M20</f>
        <v>18067</v>
      </c>
    </row>
    <row r="20" spans="1:13" s="49" customFormat="1" ht="11.25">
      <c r="A20" s="68"/>
      <c r="B20" s="68"/>
      <c r="C20" s="225"/>
      <c r="D20" s="29" t="s">
        <v>61</v>
      </c>
      <c r="E20" s="59">
        <v>17000</v>
      </c>
      <c r="F20" s="69"/>
      <c r="G20" s="69"/>
      <c r="H20" s="59">
        <f t="shared" si="1"/>
        <v>17000</v>
      </c>
      <c r="I20" s="59"/>
      <c r="J20" s="59">
        <f>H20+I20</f>
        <v>17000</v>
      </c>
      <c r="K20" s="59">
        <v>1067</v>
      </c>
      <c r="L20" s="267">
        <f>J20+K20</f>
        <v>18067</v>
      </c>
      <c r="M20" s="88">
        <v>18067</v>
      </c>
    </row>
    <row r="21" spans="1:13" s="49" customFormat="1" ht="11.25">
      <c r="A21" s="68"/>
      <c r="B21" s="68"/>
      <c r="C21" s="225" t="s">
        <v>62</v>
      </c>
      <c r="D21" s="226" t="s">
        <v>92</v>
      </c>
      <c r="E21" s="69">
        <f>E22+E23+E24</f>
        <v>133600</v>
      </c>
      <c r="F21" s="69">
        <f>F22+F24</f>
        <v>0</v>
      </c>
      <c r="G21" s="69">
        <f>G22+G24</f>
        <v>0</v>
      </c>
      <c r="H21" s="69">
        <f t="shared" si="1"/>
        <v>133600</v>
      </c>
      <c r="I21" s="69">
        <f>I22+I23+I24</f>
        <v>-54672</v>
      </c>
      <c r="J21" s="69">
        <f>J22+J23+J24</f>
        <v>78928</v>
      </c>
      <c r="K21" s="69">
        <f>K22+K23+K24</f>
        <v>19761</v>
      </c>
      <c r="L21" s="268">
        <f>L22+L23+L24</f>
        <v>98689</v>
      </c>
      <c r="M21" s="272">
        <f>M22+M23+M24</f>
        <v>98689</v>
      </c>
    </row>
    <row r="22" spans="1:13" s="49" customFormat="1" ht="11.25">
      <c r="A22" s="68"/>
      <c r="B22" s="68"/>
      <c r="C22" s="225"/>
      <c r="D22" s="29" t="s">
        <v>4</v>
      </c>
      <c r="E22" s="59">
        <v>120000</v>
      </c>
      <c r="F22" s="69"/>
      <c r="G22" s="69"/>
      <c r="H22" s="59">
        <f t="shared" si="1"/>
        <v>120000</v>
      </c>
      <c r="I22" s="59">
        <v>-41272</v>
      </c>
      <c r="J22" s="59">
        <f>H22+I22</f>
        <v>78728</v>
      </c>
      <c r="K22" s="59">
        <v>19726</v>
      </c>
      <c r="L22" s="267">
        <f>J22+K22</f>
        <v>98454</v>
      </c>
      <c r="M22" s="88">
        <v>98454</v>
      </c>
    </row>
    <row r="23" spans="1:13" s="49" customFormat="1" ht="11.25">
      <c r="A23" s="68"/>
      <c r="B23" s="68"/>
      <c r="C23" s="225"/>
      <c r="D23" s="29" t="s">
        <v>101</v>
      </c>
      <c r="E23" s="59">
        <v>200</v>
      </c>
      <c r="F23" s="69"/>
      <c r="G23" s="69"/>
      <c r="H23" s="59">
        <f t="shared" si="1"/>
        <v>200</v>
      </c>
      <c r="I23" s="59"/>
      <c r="J23" s="59">
        <f>H23+I23</f>
        <v>200</v>
      </c>
      <c r="K23" s="59">
        <v>-200</v>
      </c>
      <c r="L23" s="267">
        <f>J23+K23</f>
        <v>0</v>
      </c>
      <c r="M23" s="272"/>
    </row>
    <row r="24" spans="1:13" s="49" customFormat="1" ht="11.25">
      <c r="A24" s="68"/>
      <c r="B24" s="68"/>
      <c r="C24" s="225" t="s">
        <v>96</v>
      </c>
      <c r="D24" s="29" t="s">
        <v>5</v>
      </c>
      <c r="E24" s="59">
        <v>13400</v>
      </c>
      <c r="F24" s="69"/>
      <c r="G24" s="69"/>
      <c r="H24" s="59">
        <f t="shared" si="1"/>
        <v>13400</v>
      </c>
      <c r="I24" s="59">
        <v>-13400</v>
      </c>
      <c r="J24" s="59">
        <f>H24+I24</f>
        <v>0</v>
      </c>
      <c r="K24" s="59">
        <v>235</v>
      </c>
      <c r="L24" s="267">
        <f>J24+K24</f>
        <v>235</v>
      </c>
      <c r="M24" s="88">
        <v>235</v>
      </c>
    </row>
    <row r="25" spans="1:13" s="49" customFormat="1" ht="11.25">
      <c r="A25" s="68"/>
      <c r="B25" s="68"/>
      <c r="C25" s="225" t="s">
        <v>63</v>
      </c>
      <c r="D25" s="226" t="s">
        <v>64</v>
      </c>
      <c r="E25" s="69">
        <f>E26+E27</f>
        <v>14000</v>
      </c>
      <c r="F25" s="69">
        <f>F26</f>
        <v>0</v>
      </c>
      <c r="G25" s="69">
        <f>G26</f>
        <v>0</v>
      </c>
      <c r="H25" s="69">
        <f t="shared" si="1"/>
        <v>14000</v>
      </c>
      <c r="I25" s="69"/>
      <c r="J25" s="69">
        <f>J26+J27</f>
        <v>14000</v>
      </c>
      <c r="K25" s="69">
        <f>K26+K27+K28</f>
        <v>1712</v>
      </c>
      <c r="L25" s="268">
        <f>L26+L27+L28</f>
        <v>15712</v>
      </c>
      <c r="M25" s="272">
        <f>M26+M27+M28</f>
        <v>15712</v>
      </c>
    </row>
    <row r="26" spans="1:13" s="49" customFormat="1" ht="11.25">
      <c r="A26" s="68"/>
      <c r="B26" s="68"/>
      <c r="C26" s="225"/>
      <c r="D26" s="29" t="s">
        <v>65</v>
      </c>
      <c r="E26" s="59">
        <v>500</v>
      </c>
      <c r="F26" s="69"/>
      <c r="G26" s="69"/>
      <c r="H26" s="59">
        <f t="shared" si="1"/>
        <v>500</v>
      </c>
      <c r="I26" s="59"/>
      <c r="J26" s="59">
        <f>H26+I26</f>
        <v>500</v>
      </c>
      <c r="K26" s="59">
        <v>670</v>
      </c>
      <c r="L26" s="267">
        <f>J26+K26</f>
        <v>1170</v>
      </c>
      <c r="M26" s="88">
        <v>1170</v>
      </c>
    </row>
    <row r="27" spans="1:13" s="49" customFormat="1" ht="11.25">
      <c r="A27" s="68"/>
      <c r="B27" s="68"/>
      <c r="C27" s="225"/>
      <c r="D27" s="29" t="s">
        <v>124</v>
      </c>
      <c r="E27" s="59">
        <v>13500</v>
      </c>
      <c r="F27" s="69"/>
      <c r="G27" s="69"/>
      <c r="H27" s="59">
        <f t="shared" si="1"/>
        <v>13500</v>
      </c>
      <c r="I27" s="59"/>
      <c r="J27" s="59">
        <f>H27+I27</f>
        <v>13500</v>
      </c>
      <c r="K27" s="59">
        <v>467</v>
      </c>
      <c r="L27" s="267">
        <f>J27+K27</f>
        <v>13967</v>
      </c>
      <c r="M27" s="88">
        <v>13967</v>
      </c>
    </row>
    <row r="28" spans="1:13" s="49" customFormat="1" ht="11.25">
      <c r="A28" s="68"/>
      <c r="B28" s="68"/>
      <c r="C28" s="225"/>
      <c r="D28" s="29" t="s">
        <v>101</v>
      </c>
      <c r="E28" s="59"/>
      <c r="F28" s="69"/>
      <c r="G28" s="69"/>
      <c r="H28" s="59"/>
      <c r="I28" s="59"/>
      <c r="J28" s="59"/>
      <c r="K28" s="59">
        <v>575</v>
      </c>
      <c r="L28" s="267">
        <f>SUM(J28:K28)</f>
        <v>575</v>
      </c>
      <c r="M28" s="88">
        <v>575</v>
      </c>
    </row>
    <row r="29" spans="1:13" s="49" customFormat="1" ht="11.25">
      <c r="A29" s="43" t="s">
        <v>9</v>
      </c>
      <c r="B29" s="43" t="s">
        <v>41</v>
      </c>
      <c r="C29" s="44"/>
      <c r="D29" s="45" t="s">
        <v>42</v>
      </c>
      <c r="E29" s="46">
        <f>E31+E33+E34+E35+E37+E39+E38</f>
        <v>10339</v>
      </c>
      <c r="F29" s="46">
        <f>F31+F33+F34+F35+F37+F36</f>
        <v>138940</v>
      </c>
      <c r="G29" s="46">
        <f>G31+G33+G34+G35+G37+G39+G36</f>
        <v>2000</v>
      </c>
      <c r="H29" s="46">
        <f t="shared" si="1"/>
        <v>151279</v>
      </c>
      <c r="I29" s="46">
        <f>SUM(I31:I38)</f>
        <v>7874</v>
      </c>
      <c r="J29" s="46">
        <f>SUM(J31:J38)</f>
        <v>159153</v>
      </c>
      <c r="K29" s="46">
        <f>SUM(K30:K38)</f>
        <v>-80531</v>
      </c>
      <c r="L29" s="266">
        <f>SUM(L30:L38)</f>
        <v>78622</v>
      </c>
      <c r="M29" s="274">
        <f>M30+M31+M32+M33+M34+M35+M36+M37+M38</f>
        <v>78263</v>
      </c>
    </row>
    <row r="30" spans="1:13" s="49" customFormat="1" ht="11.25">
      <c r="A30" s="68"/>
      <c r="B30" s="68"/>
      <c r="C30" s="181" t="s">
        <v>489</v>
      </c>
      <c r="D30" s="29" t="s">
        <v>490</v>
      </c>
      <c r="E30" s="69"/>
      <c r="F30" s="69"/>
      <c r="G30" s="69"/>
      <c r="H30" s="69"/>
      <c r="I30" s="69"/>
      <c r="J30" s="69"/>
      <c r="K30" s="59">
        <v>7671</v>
      </c>
      <c r="L30" s="267">
        <f>SUM(J30:K30)</f>
        <v>7671</v>
      </c>
      <c r="M30" s="88">
        <v>7671</v>
      </c>
    </row>
    <row r="31" spans="1:13" s="49" customFormat="1" ht="11.25">
      <c r="A31" s="57"/>
      <c r="B31" s="57"/>
      <c r="C31" s="256" t="s">
        <v>127</v>
      </c>
      <c r="D31" s="256" t="s">
        <v>130</v>
      </c>
      <c r="E31" s="179"/>
      <c r="F31" s="179">
        <v>29641</v>
      </c>
      <c r="G31" s="87"/>
      <c r="H31" s="88">
        <f aca="true" t="shared" si="4" ref="H31:H38">SUM(E31:G31)</f>
        <v>29641</v>
      </c>
      <c r="I31" s="88"/>
      <c r="J31" s="59">
        <f aca="true" t="shared" si="5" ref="J31:J38">H31+I31</f>
        <v>29641</v>
      </c>
      <c r="K31" s="88">
        <v>-7385</v>
      </c>
      <c r="L31" s="267">
        <f aca="true" t="shared" si="6" ref="L31:L38">J31+K31</f>
        <v>22256</v>
      </c>
      <c r="M31" s="88">
        <v>22256</v>
      </c>
    </row>
    <row r="32" spans="1:13" s="49" customFormat="1" ht="11.25">
      <c r="A32" s="57"/>
      <c r="B32" s="57"/>
      <c r="C32" s="256" t="s">
        <v>491</v>
      </c>
      <c r="D32" s="256" t="s">
        <v>492</v>
      </c>
      <c r="E32" s="179"/>
      <c r="F32" s="179"/>
      <c r="G32" s="87"/>
      <c r="H32" s="88"/>
      <c r="I32" s="88"/>
      <c r="J32" s="59"/>
      <c r="K32" s="88">
        <v>11936</v>
      </c>
      <c r="L32" s="267">
        <f>SUM(J32:K32)</f>
        <v>11936</v>
      </c>
      <c r="M32" s="88">
        <v>11936</v>
      </c>
    </row>
    <row r="33" spans="1:13" s="49" customFormat="1" ht="11.25">
      <c r="A33" s="57"/>
      <c r="B33" s="57"/>
      <c r="C33" s="181" t="s">
        <v>128</v>
      </c>
      <c r="D33" s="29" t="s">
        <v>131</v>
      </c>
      <c r="E33" s="179"/>
      <c r="F33" s="179"/>
      <c r="G33" s="59"/>
      <c r="H33" s="88">
        <f t="shared" si="4"/>
        <v>0</v>
      </c>
      <c r="I33" s="88"/>
      <c r="J33" s="59">
        <f t="shared" si="5"/>
        <v>0</v>
      </c>
      <c r="K33" s="88">
        <v>6615</v>
      </c>
      <c r="L33" s="267">
        <f t="shared" si="6"/>
        <v>6615</v>
      </c>
      <c r="M33" s="88">
        <v>6615</v>
      </c>
    </row>
    <row r="34" spans="1:13" s="49" customFormat="1" ht="11.25">
      <c r="A34" s="57"/>
      <c r="B34" s="57"/>
      <c r="C34" s="181" t="s">
        <v>133</v>
      </c>
      <c r="D34" s="29" t="s">
        <v>264</v>
      </c>
      <c r="E34" s="179"/>
      <c r="F34" s="179"/>
      <c r="G34" s="59"/>
      <c r="H34" s="88">
        <f t="shared" si="4"/>
        <v>0</v>
      </c>
      <c r="I34" s="88"/>
      <c r="J34" s="59">
        <f t="shared" si="5"/>
        <v>0</v>
      </c>
      <c r="K34" s="88">
        <v>6683</v>
      </c>
      <c r="L34" s="267">
        <f t="shared" si="6"/>
        <v>6683</v>
      </c>
      <c r="M34" s="88">
        <v>6683</v>
      </c>
    </row>
    <row r="35" spans="1:13" s="49" customFormat="1" ht="11.25">
      <c r="A35" s="57"/>
      <c r="B35" s="57"/>
      <c r="C35" s="181" t="s">
        <v>129</v>
      </c>
      <c r="D35" s="29" t="s">
        <v>132</v>
      </c>
      <c r="E35" s="179">
        <v>2198</v>
      </c>
      <c r="F35" s="179">
        <v>7554</v>
      </c>
      <c r="G35" s="59"/>
      <c r="H35" s="88">
        <f t="shared" si="4"/>
        <v>9752</v>
      </c>
      <c r="I35" s="88"/>
      <c r="J35" s="59">
        <f t="shared" si="5"/>
        <v>9752</v>
      </c>
      <c r="K35" s="88">
        <v>4563</v>
      </c>
      <c r="L35" s="267">
        <f t="shared" si="6"/>
        <v>14315</v>
      </c>
      <c r="M35" s="88">
        <v>14315</v>
      </c>
    </row>
    <row r="36" spans="1:13" s="49" customFormat="1" ht="11.25">
      <c r="A36" s="57"/>
      <c r="B36" s="57"/>
      <c r="C36" s="181" t="s">
        <v>183</v>
      </c>
      <c r="D36" s="29" t="s">
        <v>184</v>
      </c>
      <c r="E36" s="179"/>
      <c r="F36" s="179">
        <v>101745</v>
      </c>
      <c r="G36" s="59"/>
      <c r="H36" s="88">
        <f t="shared" si="4"/>
        <v>101745</v>
      </c>
      <c r="I36" s="88"/>
      <c r="J36" s="59">
        <f t="shared" si="5"/>
        <v>101745</v>
      </c>
      <c r="K36" s="88">
        <v>-95614</v>
      </c>
      <c r="L36" s="267">
        <f t="shared" si="6"/>
        <v>6131</v>
      </c>
      <c r="M36" s="88">
        <v>6131</v>
      </c>
    </row>
    <row r="37" spans="1:13" s="49" customFormat="1" ht="11.25">
      <c r="A37" s="57"/>
      <c r="B37" s="57"/>
      <c r="C37" s="181" t="s">
        <v>43</v>
      </c>
      <c r="D37" s="29" t="s">
        <v>44</v>
      </c>
      <c r="E37" s="59"/>
      <c r="F37" s="59"/>
      <c r="G37" s="59">
        <v>2000</v>
      </c>
      <c r="H37" s="59">
        <f t="shared" si="4"/>
        <v>2000</v>
      </c>
      <c r="I37" s="59"/>
      <c r="J37" s="59">
        <f t="shared" si="5"/>
        <v>2000</v>
      </c>
      <c r="K37" s="59"/>
      <c r="L37" s="267">
        <f t="shared" si="6"/>
        <v>2000</v>
      </c>
      <c r="M37" s="88">
        <v>1876</v>
      </c>
    </row>
    <row r="38" spans="1:13" ht="12.75">
      <c r="A38" s="57"/>
      <c r="B38" s="57"/>
      <c r="C38" s="181" t="s">
        <v>422</v>
      </c>
      <c r="D38" s="29" t="s">
        <v>423</v>
      </c>
      <c r="E38" s="59">
        <v>8141</v>
      </c>
      <c r="F38" s="59"/>
      <c r="G38" s="59"/>
      <c r="H38" s="59">
        <f t="shared" si="4"/>
        <v>8141</v>
      </c>
      <c r="I38" s="59">
        <v>7874</v>
      </c>
      <c r="J38" s="59">
        <f t="shared" si="5"/>
        <v>16015</v>
      </c>
      <c r="K38" s="59">
        <v>-15000</v>
      </c>
      <c r="L38" s="267">
        <f t="shared" si="6"/>
        <v>1015</v>
      </c>
      <c r="M38" s="88">
        <v>780</v>
      </c>
    </row>
    <row r="39" spans="1:13" s="49" customFormat="1" ht="11.25">
      <c r="A39" s="43" t="s">
        <v>10</v>
      </c>
      <c r="B39" s="43" t="s">
        <v>45</v>
      </c>
      <c r="C39" s="44"/>
      <c r="D39" s="45" t="s">
        <v>46</v>
      </c>
      <c r="E39" s="47"/>
      <c r="F39" s="46">
        <v>20927</v>
      </c>
      <c r="G39" s="47"/>
      <c r="H39" s="46">
        <f>SUM(E39:G39)</f>
        <v>20927</v>
      </c>
      <c r="I39" s="46">
        <v>2334</v>
      </c>
      <c r="J39" s="227">
        <f>SUM(H39:I39)</f>
        <v>23261</v>
      </c>
      <c r="K39" s="46">
        <v>17761</v>
      </c>
      <c r="L39" s="269">
        <f>SUM(J39:K39)</f>
        <v>41022</v>
      </c>
      <c r="M39" s="274">
        <v>37020</v>
      </c>
    </row>
    <row r="40" spans="1:13" s="49" customFormat="1" ht="11.25">
      <c r="A40" s="43" t="s">
        <v>20</v>
      </c>
      <c r="B40" s="43" t="s">
        <v>47</v>
      </c>
      <c r="C40" s="44"/>
      <c r="D40" s="45" t="s">
        <v>48</v>
      </c>
      <c r="E40" s="46">
        <f>E41+E42</f>
        <v>0</v>
      </c>
      <c r="F40" s="46">
        <f>F41+F42</f>
        <v>0</v>
      </c>
      <c r="G40" s="46">
        <f>G41+G42</f>
        <v>4514</v>
      </c>
      <c r="H40" s="46">
        <f>H41+H42</f>
        <v>4514</v>
      </c>
      <c r="I40" s="227">
        <f>I41+I42</f>
        <v>0</v>
      </c>
      <c r="J40" s="227">
        <f>SUM(H40:I40)</f>
        <v>4514</v>
      </c>
      <c r="K40" s="227">
        <f>K41+K42</f>
        <v>2877</v>
      </c>
      <c r="L40" s="269">
        <f>SUM(J40:K40)</f>
        <v>7391</v>
      </c>
      <c r="M40" s="274">
        <f>M41+M42</f>
        <v>6523</v>
      </c>
    </row>
    <row r="41" spans="1:13" s="49" customFormat="1" ht="11.25">
      <c r="A41" s="57"/>
      <c r="B41" s="57"/>
      <c r="C41" s="181" t="s">
        <v>93</v>
      </c>
      <c r="D41" s="29" t="s">
        <v>94</v>
      </c>
      <c r="E41" s="59"/>
      <c r="F41" s="59"/>
      <c r="G41" s="59">
        <v>4514</v>
      </c>
      <c r="H41" s="59">
        <f>SUM(E41:G41)</f>
        <v>4514</v>
      </c>
      <c r="I41" s="59">
        <v>0</v>
      </c>
      <c r="J41" s="59">
        <f>H41+I41</f>
        <v>4514</v>
      </c>
      <c r="K41" s="59">
        <v>0</v>
      </c>
      <c r="L41" s="267">
        <f>J41+K41</f>
        <v>4514</v>
      </c>
      <c r="M41" s="88">
        <v>3646</v>
      </c>
    </row>
    <row r="42" spans="1:13" s="49" customFormat="1" ht="11.25">
      <c r="A42" s="57"/>
      <c r="B42" s="57"/>
      <c r="C42" s="181" t="s">
        <v>50</v>
      </c>
      <c r="D42" s="29" t="s">
        <v>49</v>
      </c>
      <c r="E42" s="59"/>
      <c r="F42" s="59"/>
      <c r="G42" s="59"/>
      <c r="H42" s="59">
        <f>SUM(E42:G42)</f>
        <v>0</v>
      </c>
      <c r="I42" s="59"/>
      <c r="J42" s="59">
        <f>H42+I42</f>
        <v>0</v>
      </c>
      <c r="K42" s="59">
        <v>2877</v>
      </c>
      <c r="L42" s="267">
        <f>J42+K42</f>
        <v>2877</v>
      </c>
      <c r="M42" s="88">
        <v>2877</v>
      </c>
    </row>
    <row r="43" spans="1:13" s="49" customFormat="1" ht="11.25">
      <c r="A43" s="43" t="s">
        <v>11</v>
      </c>
      <c r="B43" s="43" t="s">
        <v>51</v>
      </c>
      <c r="C43" s="44"/>
      <c r="D43" s="45" t="s">
        <v>52</v>
      </c>
      <c r="E43" s="46">
        <f aca="true" t="shared" si="7" ref="E43:J43">E44+E45</f>
        <v>0</v>
      </c>
      <c r="F43" s="46">
        <f t="shared" si="7"/>
        <v>20104</v>
      </c>
      <c r="G43" s="46">
        <f t="shared" si="7"/>
        <v>0</v>
      </c>
      <c r="H43" s="46">
        <f t="shared" si="7"/>
        <v>20104</v>
      </c>
      <c r="I43" s="46">
        <f t="shared" si="7"/>
        <v>0</v>
      </c>
      <c r="J43" s="46">
        <f t="shared" si="7"/>
        <v>20104</v>
      </c>
      <c r="K43" s="46">
        <f>K44+K45</f>
        <v>0</v>
      </c>
      <c r="L43" s="266">
        <f>L44+L45</f>
        <v>20104</v>
      </c>
      <c r="M43" s="274">
        <f>M44+M45</f>
        <v>1939</v>
      </c>
    </row>
    <row r="44" spans="1:13" s="49" customFormat="1" ht="11.25">
      <c r="A44" s="57"/>
      <c r="B44" s="57"/>
      <c r="C44" s="181" t="s">
        <v>93</v>
      </c>
      <c r="D44" s="29" t="s">
        <v>95</v>
      </c>
      <c r="E44" s="59"/>
      <c r="F44" s="59"/>
      <c r="G44" s="59"/>
      <c r="H44" s="59">
        <f aca="true" t="shared" si="8" ref="H44:H50">SUM(E44:G44)</f>
        <v>0</v>
      </c>
      <c r="I44" s="59"/>
      <c r="J44" s="59">
        <f>H44+I44</f>
        <v>0</v>
      </c>
      <c r="K44" s="59"/>
      <c r="L44" s="267">
        <f>J44+K44</f>
        <v>0</v>
      </c>
      <c r="M44" s="272"/>
    </row>
    <row r="45" spans="1:13" s="49" customFormat="1" ht="11.25">
      <c r="A45" s="57"/>
      <c r="B45" s="57"/>
      <c r="C45" s="181" t="s">
        <v>53</v>
      </c>
      <c r="D45" s="29" t="s">
        <v>54</v>
      </c>
      <c r="E45" s="59"/>
      <c r="F45" s="59">
        <v>20104</v>
      </c>
      <c r="G45" s="59"/>
      <c r="H45" s="59">
        <f t="shared" si="8"/>
        <v>20104</v>
      </c>
      <c r="I45" s="59"/>
      <c r="J45" s="59">
        <f>H45+I45</f>
        <v>20104</v>
      </c>
      <c r="K45" s="59"/>
      <c r="L45" s="267">
        <f>J45+K45</f>
        <v>20104</v>
      </c>
      <c r="M45" s="88">
        <v>1939</v>
      </c>
    </row>
    <row r="46" spans="1:13" s="49" customFormat="1" ht="11.25">
      <c r="A46" s="43" t="s">
        <v>12</v>
      </c>
      <c r="B46" s="43" t="s">
        <v>55</v>
      </c>
      <c r="C46" s="44"/>
      <c r="D46" s="45" t="s">
        <v>56</v>
      </c>
      <c r="E46" s="46">
        <f>SUM(E47:E49)</f>
        <v>946342</v>
      </c>
      <c r="F46" s="46">
        <f>SUM(F47:F49)</f>
        <v>44841</v>
      </c>
      <c r="G46" s="46">
        <f>SUM(G47:G49)</f>
        <v>0</v>
      </c>
      <c r="H46" s="46">
        <f t="shared" si="8"/>
        <v>991183</v>
      </c>
      <c r="I46" s="46">
        <f>SUM(I47:I49)</f>
        <v>2755</v>
      </c>
      <c r="J46" s="46">
        <f>SUM(J47:J49)</f>
        <v>993938</v>
      </c>
      <c r="K46" s="46">
        <f>SUM(K47:K49)</f>
        <v>34275</v>
      </c>
      <c r="L46" s="266">
        <f>SUM(L47:L49)</f>
        <v>1028213</v>
      </c>
      <c r="M46" s="274">
        <f>M47+M48+M49</f>
        <v>1028213</v>
      </c>
    </row>
    <row r="47" spans="1:13" s="42" customFormat="1" ht="22.5">
      <c r="A47" s="57"/>
      <c r="B47" s="57"/>
      <c r="C47" s="181" t="s">
        <v>57</v>
      </c>
      <c r="D47" s="29" t="s">
        <v>58</v>
      </c>
      <c r="E47" s="59">
        <v>933969</v>
      </c>
      <c r="F47" s="59">
        <v>20215</v>
      </c>
      <c r="G47" s="59"/>
      <c r="H47" s="59">
        <f t="shared" si="8"/>
        <v>954184</v>
      </c>
      <c r="I47" s="59">
        <v>2755</v>
      </c>
      <c r="J47" s="59">
        <f>SUM(H47:I47)</f>
        <v>956939</v>
      </c>
      <c r="K47" s="59">
        <v>32046</v>
      </c>
      <c r="L47" s="267">
        <f>SUM(J47:K47)</f>
        <v>988985</v>
      </c>
      <c r="M47" s="59">
        <v>988985</v>
      </c>
    </row>
    <row r="48" spans="1:13" s="42" customFormat="1" ht="11.25">
      <c r="A48" s="57"/>
      <c r="B48" s="57"/>
      <c r="C48" s="181"/>
      <c r="D48" s="29" t="s">
        <v>185</v>
      </c>
      <c r="E48" s="59">
        <v>12373</v>
      </c>
      <c r="F48" s="59"/>
      <c r="G48" s="59"/>
      <c r="H48" s="59">
        <f t="shared" si="8"/>
        <v>12373</v>
      </c>
      <c r="I48" s="59"/>
      <c r="J48" s="59">
        <f>SUM(H48:I48)</f>
        <v>12373</v>
      </c>
      <c r="K48" s="59">
        <v>2229</v>
      </c>
      <c r="L48" s="267">
        <f>SUM(J48:K48)</f>
        <v>14602</v>
      </c>
      <c r="M48" s="88">
        <v>14602</v>
      </c>
    </row>
    <row r="49" spans="1:13" s="42" customFormat="1" ht="11.25">
      <c r="A49" s="57"/>
      <c r="B49" s="57"/>
      <c r="C49" s="181"/>
      <c r="D49" s="29" t="s">
        <v>362</v>
      </c>
      <c r="E49" s="59"/>
      <c r="F49" s="59">
        <v>24626</v>
      </c>
      <c r="G49" s="59"/>
      <c r="H49" s="59">
        <f t="shared" si="8"/>
        <v>24626</v>
      </c>
      <c r="I49" s="59"/>
      <c r="J49" s="59">
        <f>SUM(H49:I49)</f>
        <v>24626</v>
      </c>
      <c r="K49" s="59"/>
      <c r="L49" s="267">
        <f>SUM(J49:K49)</f>
        <v>24626</v>
      </c>
      <c r="M49" s="88">
        <v>24626</v>
      </c>
    </row>
    <row r="50" spans="1:13" s="42" customFormat="1" ht="11.25">
      <c r="A50" s="43"/>
      <c r="B50" s="43"/>
      <c r="C50" s="44"/>
      <c r="D50" s="45" t="s">
        <v>13</v>
      </c>
      <c r="E50" s="46">
        <f>E5+E13+E16+E29+E39+E40+E43+E46</f>
        <v>1473285</v>
      </c>
      <c r="F50" s="46">
        <f>F5+F13+F16+F29+F39+F40+F43+F46</f>
        <v>602610</v>
      </c>
      <c r="G50" s="46">
        <f>G5+G13+G16+G29+G39+G40+G43+G46</f>
        <v>6514</v>
      </c>
      <c r="H50" s="46">
        <f t="shared" si="8"/>
        <v>2082409</v>
      </c>
      <c r="I50" s="46">
        <f>I5+I13+I16+I29+I39+I40+I43+I46</f>
        <v>281599</v>
      </c>
      <c r="J50" s="46">
        <f>J5+J13+J16+J29+J39+J40+J43+J46</f>
        <v>2364008</v>
      </c>
      <c r="K50" s="46">
        <f>K5+K13+K16+K29+K39+K40+K43+K46</f>
        <v>103439</v>
      </c>
      <c r="L50" s="266">
        <f>L5+L13+L16+L29+L39+L40+L43+L46</f>
        <v>2467447</v>
      </c>
      <c r="M50" s="274">
        <f>M46+M43+M40+M39+M29+M16+M13+M5</f>
        <v>2444053</v>
      </c>
    </row>
    <row r="51" spans="1:13" s="9" customFormat="1" ht="15">
      <c r="A51" s="84"/>
      <c r="B51" s="84"/>
      <c r="C51" s="84"/>
      <c r="D51" s="16"/>
      <c r="E51" s="220"/>
      <c r="F51" s="220"/>
      <c r="G51" s="220"/>
      <c r="H51" s="220"/>
      <c r="I51" s="220"/>
      <c r="J51" s="220"/>
      <c r="K51" s="220"/>
      <c r="L51" s="270"/>
      <c r="M51" s="271"/>
    </row>
    <row r="52" spans="1:13" s="9" customFormat="1" ht="15">
      <c r="A52" s="356" t="s">
        <v>110</v>
      </c>
      <c r="B52" s="356"/>
      <c r="C52" s="356"/>
      <c r="D52" s="356"/>
      <c r="E52" s="26"/>
      <c r="F52" s="26"/>
      <c r="M52" s="271"/>
    </row>
    <row r="53" spans="1:13" s="42" customFormat="1" ht="45">
      <c r="A53" s="39" t="s">
        <v>18</v>
      </c>
      <c r="B53" s="39" t="s">
        <v>19</v>
      </c>
      <c r="C53" s="39" t="s">
        <v>16</v>
      </c>
      <c r="D53" s="39" t="s">
        <v>17</v>
      </c>
      <c r="E53" s="40" t="s">
        <v>408</v>
      </c>
      <c r="F53" s="40" t="s">
        <v>409</v>
      </c>
      <c r="G53" s="40" t="s">
        <v>410</v>
      </c>
      <c r="H53" s="40" t="s">
        <v>2</v>
      </c>
      <c r="I53" s="40" t="s">
        <v>465</v>
      </c>
      <c r="J53" s="40" t="s">
        <v>2</v>
      </c>
      <c r="K53" s="40" t="s">
        <v>486</v>
      </c>
      <c r="L53" s="265" t="s">
        <v>2</v>
      </c>
      <c r="M53" s="275" t="s">
        <v>508</v>
      </c>
    </row>
    <row r="54" spans="1:13" s="42" customFormat="1" ht="22.5">
      <c r="A54" s="68" t="s">
        <v>6</v>
      </c>
      <c r="B54" s="68" t="s">
        <v>33</v>
      </c>
      <c r="C54" s="225"/>
      <c r="D54" s="226" t="s">
        <v>34</v>
      </c>
      <c r="E54" s="69">
        <f>E55</f>
        <v>5116</v>
      </c>
      <c r="F54" s="69">
        <f>F55</f>
        <v>0</v>
      </c>
      <c r="G54" s="69">
        <f>G55</f>
        <v>0</v>
      </c>
      <c r="H54" s="69">
        <f aca="true" t="shared" si="9" ref="H54:H63">SUM(E54:G54)</f>
        <v>5116</v>
      </c>
      <c r="I54" s="69">
        <f>I55</f>
        <v>-1479</v>
      </c>
      <c r="J54" s="69">
        <f aca="true" t="shared" si="10" ref="J54:J63">H54+I54</f>
        <v>3637</v>
      </c>
      <c r="K54" s="69">
        <f>K55</f>
        <v>0</v>
      </c>
      <c r="L54" s="268">
        <f aca="true" t="shared" si="11" ref="L54:L63">J54+K54</f>
        <v>3637</v>
      </c>
      <c r="M54" s="69">
        <f>M55</f>
        <v>3637</v>
      </c>
    </row>
    <row r="55" spans="1:13" s="42" customFormat="1" ht="22.5">
      <c r="A55" s="57"/>
      <c r="B55" s="57"/>
      <c r="C55" s="181" t="s">
        <v>66</v>
      </c>
      <c r="D55" s="29" t="s">
        <v>67</v>
      </c>
      <c r="E55" s="59">
        <v>5116</v>
      </c>
      <c r="F55" s="59"/>
      <c r="G55" s="59"/>
      <c r="H55" s="59">
        <f t="shared" si="9"/>
        <v>5116</v>
      </c>
      <c r="I55" s="59">
        <v>-1479</v>
      </c>
      <c r="J55" s="59">
        <f t="shared" si="10"/>
        <v>3637</v>
      </c>
      <c r="K55" s="59"/>
      <c r="L55" s="267">
        <f t="shared" si="11"/>
        <v>3637</v>
      </c>
      <c r="M55" s="59">
        <v>3637</v>
      </c>
    </row>
    <row r="56" spans="1:13" s="49" customFormat="1" ht="11.25">
      <c r="A56" s="68"/>
      <c r="B56" s="68" t="s">
        <v>39</v>
      </c>
      <c r="C56" s="225" t="s">
        <v>63</v>
      </c>
      <c r="D56" s="226" t="s">
        <v>40</v>
      </c>
      <c r="E56" s="69"/>
      <c r="F56" s="69"/>
      <c r="G56" s="69"/>
      <c r="H56" s="69"/>
      <c r="I56" s="69"/>
      <c r="J56" s="69"/>
      <c r="K56" s="69"/>
      <c r="L56" s="268"/>
      <c r="M56" s="69">
        <v>5</v>
      </c>
    </row>
    <row r="57" spans="1:13" s="42" customFormat="1" ht="11.25">
      <c r="A57" s="68" t="s">
        <v>9</v>
      </c>
      <c r="B57" s="68" t="s">
        <v>41</v>
      </c>
      <c r="C57" s="225"/>
      <c r="D57" s="226" t="s">
        <v>42</v>
      </c>
      <c r="E57" s="69">
        <f>E58+E59</f>
        <v>254</v>
      </c>
      <c r="F57" s="69"/>
      <c r="G57" s="69"/>
      <c r="H57" s="69">
        <f t="shared" si="9"/>
        <v>254</v>
      </c>
      <c r="I57" s="69">
        <f>I58+I59</f>
        <v>0</v>
      </c>
      <c r="J57" s="69">
        <f t="shared" si="10"/>
        <v>254</v>
      </c>
      <c r="K57" s="69">
        <f>K58+K59</f>
        <v>0</v>
      </c>
      <c r="L57" s="268">
        <f t="shared" si="11"/>
        <v>254</v>
      </c>
      <c r="M57" s="69">
        <f>M58+M59+M60</f>
        <v>243</v>
      </c>
    </row>
    <row r="58" spans="1:13" s="42" customFormat="1" ht="11.25">
      <c r="A58" s="68"/>
      <c r="B58" s="68"/>
      <c r="C58" s="181" t="s">
        <v>127</v>
      </c>
      <c r="D58" s="29" t="s">
        <v>172</v>
      </c>
      <c r="E58" s="59">
        <v>200</v>
      </c>
      <c r="F58" s="59"/>
      <c r="G58" s="59"/>
      <c r="H58" s="59">
        <f t="shared" si="9"/>
        <v>200</v>
      </c>
      <c r="I58" s="59"/>
      <c r="J58" s="59">
        <f t="shared" si="10"/>
        <v>200</v>
      </c>
      <c r="K58" s="59"/>
      <c r="L58" s="267">
        <f t="shared" si="11"/>
        <v>200</v>
      </c>
      <c r="M58" s="59">
        <v>180</v>
      </c>
    </row>
    <row r="59" spans="1:13" s="42" customFormat="1" ht="11.25">
      <c r="A59" s="68"/>
      <c r="B59" s="68"/>
      <c r="C59" s="181" t="s">
        <v>129</v>
      </c>
      <c r="D59" s="29" t="s">
        <v>173</v>
      </c>
      <c r="E59" s="59">
        <v>54</v>
      </c>
      <c r="F59" s="59"/>
      <c r="G59" s="59"/>
      <c r="H59" s="59">
        <f t="shared" si="9"/>
        <v>54</v>
      </c>
      <c r="I59" s="59"/>
      <c r="J59" s="59">
        <f t="shared" si="10"/>
        <v>54</v>
      </c>
      <c r="K59" s="59"/>
      <c r="L59" s="267">
        <f t="shared" si="11"/>
        <v>54</v>
      </c>
      <c r="M59" s="59">
        <v>49</v>
      </c>
    </row>
    <row r="60" spans="1:13" s="42" customFormat="1" ht="11.25">
      <c r="A60" s="68"/>
      <c r="B60" s="68"/>
      <c r="C60" s="181" t="s">
        <v>510</v>
      </c>
      <c r="D60" s="29" t="s">
        <v>509</v>
      </c>
      <c r="E60" s="59"/>
      <c r="F60" s="59"/>
      <c r="G60" s="59"/>
      <c r="H60" s="59"/>
      <c r="I60" s="59"/>
      <c r="J60" s="59"/>
      <c r="K60" s="59"/>
      <c r="L60" s="267"/>
      <c r="M60" s="59">
        <v>14</v>
      </c>
    </row>
    <row r="61" spans="1:13" s="42" customFormat="1" ht="11.25">
      <c r="A61" s="68" t="s">
        <v>12</v>
      </c>
      <c r="B61" s="68" t="s">
        <v>55</v>
      </c>
      <c r="C61" s="225"/>
      <c r="D61" s="226" t="s">
        <v>56</v>
      </c>
      <c r="E61" s="69">
        <f>E62</f>
        <v>0</v>
      </c>
      <c r="F61" s="69">
        <f>F62</f>
        <v>2786</v>
      </c>
      <c r="G61" s="69">
        <f>G62</f>
        <v>0</v>
      </c>
      <c r="H61" s="69">
        <f t="shared" si="9"/>
        <v>2786</v>
      </c>
      <c r="I61" s="69">
        <f>I62</f>
        <v>1479</v>
      </c>
      <c r="J61" s="69">
        <f t="shared" si="10"/>
        <v>4265</v>
      </c>
      <c r="K61" s="69">
        <f>K62</f>
        <v>0</v>
      </c>
      <c r="L61" s="268">
        <f t="shared" si="11"/>
        <v>4265</v>
      </c>
      <c r="M61" s="69">
        <f>M62</f>
        <v>4265</v>
      </c>
    </row>
    <row r="62" spans="1:13" s="42" customFormat="1" ht="22.5">
      <c r="A62" s="57"/>
      <c r="B62" s="57"/>
      <c r="C62" s="181" t="s">
        <v>57</v>
      </c>
      <c r="D62" s="29" t="s">
        <v>58</v>
      </c>
      <c r="E62" s="59"/>
      <c r="F62" s="59">
        <v>2786</v>
      </c>
      <c r="G62" s="59"/>
      <c r="H62" s="59">
        <f t="shared" si="9"/>
        <v>2786</v>
      </c>
      <c r="I62" s="59">
        <v>1479</v>
      </c>
      <c r="J62" s="59">
        <f t="shared" si="10"/>
        <v>4265</v>
      </c>
      <c r="K62" s="59"/>
      <c r="L62" s="267">
        <f t="shared" si="11"/>
        <v>4265</v>
      </c>
      <c r="M62" s="59">
        <v>4265</v>
      </c>
    </row>
    <row r="63" spans="1:13" s="42" customFormat="1" ht="11.25">
      <c r="A63" s="43"/>
      <c r="B63" s="43"/>
      <c r="C63" s="44"/>
      <c r="D63" s="45" t="s">
        <v>13</v>
      </c>
      <c r="E63" s="46">
        <f>E54+E61+E57</f>
        <v>5370</v>
      </c>
      <c r="F63" s="46">
        <f>F54+F61</f>
        <v>2786</v>
      </c>
      <c r="G63" s="46">
        <f>G54+G61</f>
        <v>0</v>
      </c>
      <c r="H63" s="46">
        <f t="shared" si="9"/>
        <v>8156</v>
      </c>
      <c r="I63" s="46">
        <f>I54+I57+I61</f>
        <v>0</v>
      </c>
      <c r="J63" s="46">
        <f t="shared" si="10"/>
        <v>8156</v>
      </c>
      <c r="K63" s="46">
        <f>K54+K57+K61</f>
        <v>0</v>
      </c>
      <c r="L63" s="266">
        <f t="shared" si="11"/>
        <v>8156</v>
      </c>
      <c r="M63" s="227">
        <f>M54+M56+M61+M57</f>
        <v>8150</v>
      </c>
    </row>
    <row r="64" spans="1:13" ht="15">
      <c r="A64" s="84"/>
      <c r="B64" s="84"/>
      <c r="C64" s="84"/>
      <c r="D64" s="16"/>
      <c r="E64" s="220"/>
      <c r="F64" s="220"/>
      <c r="G64" s="220"/>
      <c r="H64" s="220"/>
      <c r="I64" s="220"/>
      <c r="J64" s="220"/>
      <c r="K64" s="220"/>
      <c r="L64" s="220"/>
      <c r="M64" s="1"/>
    </row>
    <row r="65" spans="1:12" ht="12.75">
      <c r="A65" s="356" t="s">
        <v>111</v>
      </c>
      <c r="B65" s="356"/>
      <c r="C65" s="356"/>
      <c r="D65" s="356"/>
      <c r="E65" s="14"/>
      <c r="F65" s="7"/>
      <c r="G65"/>
      <c r="H65"/>
      <c r="I65"/>
      <c r="J65"/>
      <c r="K65"/>
      <c r="L65"/>
    </row>
    <row r="66" spans="1:13" ht="45">
      <c r="A66" s="39" t="s">
        <v>18</v>
      </c>
      <c r="B66" s="39" t="s">
        <v>19</v>
      </c>
      <c r="C66" s="39" t="s">
        <v>16</v>
      </c>
      <c r="D66" s="39" t="s">
        <v>17</v>
      </c>
      <c r="E66" s="40" t="s">
        <v>408</v>
      </c>
      <c r="F66" s="40" t="s">
        <v>409</v>
      </c>
      <c r="G66" s="40" t="s">
        <v>410</v>
      </c>
      <c r="H66" s="40" t="s">
        <v>2</v>
      </c>
      <c r="I66" s="40" t="s">
        <v>465</v>
      </c>
      <c r="J66" s="40" t="s">
        <v>2</v>
      </c>
      <c r="K66" s="40" t="s">
        <v>486</v>
      </c>
      <c r="L66" s="40" t="s">
        <v>2</v>
      </c>
      <c r="M66" s="275" t="s">
        <v>508</v>
      </c>
    </row>
    <row r="67" spans="1:13" ht="12.75">
      <c r="A67" s="228" t="s">
        <v>6</v>
      </c>
      <c r="B67" s="228" t="s">
        <v>33</v>
      </c>
      <c r="C67" s="228"/>
      <c r="D67" s="228" t="s">
        <v>292</v>
      </c>
      <c r="E67" s="229"/>
      <c r="F67" s="229"/>
      <c r="G67" s="229"/>
      <c r="H67" s="229"/>
      <c r="I67" s="229"/>
      <c r="J67" s="229"/>
      <c r="K67" s="229"/>
      <c r="L67" s="229"/>
      <c r="M67" s="88"/>
    </row>
    <row r="68" spans="1:13" ht="12.75">
      <c r="A68" s="31"/>
      <c r="B68" s="31"/>
      <c r="C68" s="31"/>
      <c r="D68" s="31" t="s">
        <v>293</v>
      </c>
      <c r="E68" s="229"/>
      <c r="F68" s="229"/>
      <c r="G68" s="229"/>
      <c r="H68" s="229"/>
      <c r="I68" s="229"/>
      <c r="J68" s="229"/>
      <c r="K68" s="229"/>
      <c r="L68" s="229"/>
      <c r="M68" s="88"/>
    </row>
    <row r="69" spans="1:13" ht="12.75">
      <c r="A69" s="68" t="s">
        <v>9</v>
      </c>
      <c r="B69" s="68" t="s">
        <v>41</v>
      </c>
      <c r="C69" s="225"/>
      <c r="D69" s="226" t="s">
        <v>42</v>
      </c>
      <c r="E69" s="69">
        <f>E70+E71</f>
        <v>1769</v>
      </c>
      <c r="F69" s="69">
        <f>F70+F71</f>
        <v>500</v>
      </c>
      <c r="G69" s="69"/>
      <c r="H69" s="69">
        <f aca="true" t="shared" si="12" ref="H69:H78">SUM(E69:G69)</f>
        <v>2269</v>
      </c>
      <c r="I69" s="69">
        <f>SUM(I70:I71)</f>
        <v>-500</v>
      </c>
      <c r="J69" s="69">
        <f aca="true" t="shared" si="13" ref="J69:J78">H69+I69</f>
        <v>1769</v>
      </c>
      <c r="K69" s="69">
        <f>SUM(K70:K71)</f>
        <v>-3</v>
      </c>
      <c r="L69" s="69">
        <f aca="true" t="shared" si="14" ref="L69:L78">J69+K69</f>
        <v>1766</v>
      </c>
      <c r="M69" s="272">
        <f>M70+M71+M72+M73</f>
        <v>1321</v>
      </c>
    </row>
    <row r="70" spans="1:13" ht="12.75">
      <c r="A70" s="68"/>
      <c r="B70" s="68"/>
      <c r="C70" s="181" t="s">
        <v>127</v>
      </c>
      <c r="D70" s="29" t="s">
        <v>130</v>
      </c>
      <c r="E70" s="59">
        <v>126</v>
      </c>
      <c r="F70" s="59">
        <v>394</v>
      </c>
      <c r="G70" s="59"/>
      <c r="H70" s="59">
        <f t="shared" si="12"/>
        <v>520</v>
      </c>
      <c r="I70" s="59">
        <v>-394</v>
      </c>
      <c r="J70" s="59">
        <f t="shared" si="13"/>
        <v>126</v>
      </c>
      <c r="K70" s="59">
        <v>-3</v>
      </c>
      <c r="L70" s="59">
        <f t="shared" si="14"/>
        <v>123</v>
      </c>
      <c r="M70" s="88">
        <v>779</v>
      </c>
    </row>
    <row r="71" spans="1:13" ht="12.75">
      <c r="A71" s="68"/>
      <c r="B71" s="68"/>
      <c r="C71" s="181" t="s">
        <v>129</v>
      </c>
      <c r="D71" s="29" t="s">
        <v>132</v>
      </c>
      <c r="E71" s="59">
        <v>1643</v>
      </c>
      <c r="F71" s="59">
        <v>106</v>
      </c>
      <c r="G71" s="59"/>
      <c r="H71" s="59">
        <f t="shared" si="12"/>
        <v>1749</v>
      </c>
      <c r="I71" s="59">
        <v>-106</v>
      </c>
      <c r="J71" s="59">
        <f t="shared" si="13"/>
        <v>1643</v>
      </c>
      <c r="K71" s="59"/>
      <c r="L71" s="59">
        <f t="shared" si="14"/>
        <v>1643</v>
      </c>
      <c r="M71" s="88">
        <v>210</v>
      </c>
    </row>
    <row r="72" spans="1:13" ht="12.75">
      <c r="A72" s="68"/>
      <c r="B72" s="68"/>
      <c r="C72" s="181" t="s">
        <v>183</v>
      </c>
      <c r="D72" s="29" t="s">
        <v>511</v>
      </c>
      <c r="E72" s="59"/>
      <c r="F72" s="59"/>
      <c r="G72" s="59"/>
      <c r="H72" s="59"/>
      <c r="I72" s="59"/>
      <c r="J72" s="59"/>
      <c r="K72" s="59"/>
      <c r="L72" s="59"/>
      <c r="M72" s="88">
        <v>312</v>
      </c>
    </row>
    <row r="73" spans="1:13" ht="12.75">
      <c r="A73" s="68"/>
      <c r="B73" s="68"/>
      <c r="C73" s="181" t="s">
        <v>43</v>
      </c>
      <c r="D73" s="29" t="s">
        <v>509</v>
      </c>
      <c r="E73" s="59"/>
      <c r="F73" s="59"/>
      <c r="G73" s="59"/>
      <c r="H73" s="59"/>
      <c r="I73" s="59"/>
      <c r="J73" s="59"/>
      <c r="K73" s="59"/>
      <c r="L73" s="59"/>
      <c r="M73" s="88">
        <v>20</v>
      </c>
    </row>
    <row r="74" spans="1:13" ht="12.75">
      <c r="A74" s="68"/>
      <c r="B74" s="68" t="s">
        <v>47</v>
      </c>
      <c r="C74" s="225"/>
      <c r="D74" s="226" t="s">
        <v>48</v>
      </c>
      <c r="E74" s="69"/>
      <c r="F74" s="69"/>
      <c r="G74" s="69"/>
      <c r="H74" s="69"/>
      <c r="I74" s="69"/>
      <c r="J74" s="69"/>
      <c r="K74" s="69"/>
      <c r="L74" s="69"/>
      <c r="M74" s="272">
        <f>M75</f>
        <v>23</v>
      </c>
    </row>
    <row r="75" spans="1:13" ht="12.75">
      <c r="A75" s="68"/>
      <c r="B75" s="68"/>
      <c r="C75" s="181" t="s">
        <v>512</v>
      </c>
      <c r="D75" s="29" t="s">
        <v>49</v>
      </c>
      <c r="E75" s="59"/>
      <c r="F75" s="59"/>
      <c r="G75" s="59"/>
      <c r="H75" s="59"/>
      <c r="I75" s="59"/>
      <c r="J75" s="59"/>
      <c r="K75" s="59"/>
      <c r="L75" s="59"/>
      <c r="M75" s="88">
        <v>23</v>
      </c>
    </row>
    <row r="76" spans="1:13" ht="12.75">
      <c r="A76" s="68" t="s">
        <v>12</v>
      </c>
      <c r="B76" s="68" t="s">
        <v>55</v>
      </c>
      <c r="C76" s="225"/>
      <c r="D76" s="226" t="s">
        <v>56</v>
      </c>
      <c r="E76" s="69"/>
      <c r="F76" s="69">
        <f>F77</f>
        <v>0</v>
      </c>
      <c r="G76" s="69">
        <f>G77</f>
        <v>13980</v>
      </c>
      <c r="H76" s="69">
        <f t="shared" si="12"/>
        <v>13980</v>
      </c>
      <c r="I76" s="69">
        <f>I77</f>
        <v>-4445</v>
      </c>
      <c r="J76" s="69">
        <f t="shared" si="13"/>
        <v>9535</v>
      </c>
      <c r="K76" s="69">
        <f>K77</f>
        <v>3</v>
      </c>
      <c r="L76" s="69">
        <f t="shared" si="14"/>
        <v>9538</v>
      </c>
      <c r="M76" s="272">
        <f>M77</f>
        <v>9538</v>
      </c>
    </row>
    <row r="77" spans="1:13" ht="22.5">
      <c r="A77" s="57"/>
      <c r="B77" s="57"/>
      <c r="C77" s="181" t="s">
        <v>57</v>
      </c>
      <c r="D77" s="29" t="s">
        <v>58</v>
      </c>
      <c r="E77" s="59"/>
      <c r="F77" s="59"/>
      <c r="G77" s="59">
        <v>13980</v>
      </c>
      <c r="H77" s="59">
        <f t="shared" si="12"/>
        <v>13980</v>
      </c>
      <c r="I77" s="59">
        <v>-4445</v>
      </c>
      <c r="J77" s="59">
        <f t="shared" si="13"/>
        <v>9535</v>
      </c>
      <c r="K77" s="59">
        <v>3</v>
      </c>
      <c r="L77" s="59">
        <f t="shared" si="14"/>
        <v>9538</v>
      </c>
      <c r="M77" s="59">
        <v>9538</v>
      </c>
    </row>
    <row r="78" spans="1:13" ht="12.75">
      <c r="A78" s="43"/>
      <c r="B78" s="43"/>
      <c r="C78" s="44"/>
      <c r="D78" s="45" t="s">
        <v>13</v>
      </c>
      <c r="E78" s="46">
        <f>E69+E76</f>
        <v>1769</v>
      </c>
      <c r="F78" s="46">
        <f>F69+F76</f>
        <v>500</v>
      </c>
      <c r="G78" s="46">
        <f>G69+G76</f>
        <v>13980</v>
      </c>
      <c r="H78" s="46">
        <f t="shared" si="12"/>
        <v>16249</v>
      </c>
      <c r="I78" s="46">
        <f>I69+I76</f>
        <v>-4945</v>
      </c>
      <c r="J78" s="46">
        <f t="shared" si="13"/>
        <v>11304</v>
      </c>
      <c r="K78" s="46">
        <f>K69+K76</f>
        <v>0</v>
      </c>
      <c r="L78" s="46">
        <f t="shared" si="14"/>
        <v>11304</v>
      </c>
      <c r="M78" s="274">
        <f>M69+M74+M76</f>
        <v>10882</v>
      </c>
    </row>
    <row r="79" spans="1:12" ht="15">
      <c r="A79" s="84"/>
      <c r="B79" s="84"/>
      <c r="C79" s="84"/>
      <c r="D79" s="16"/>
      <c r="E79" s="220"/>
      <c r="F79" s="220"/>
      <c r="G79" s="220"/>
      <c r="H79" s="220"/>
      <c r="I79" s="220"/>
      <c r="J79" s="220"/>
      <c r="K79" s="220"/>
      <c r="L79" s="220"/>
    </row>
    <row r="80" spans="1:13" ht="25.5">
      <c r="A80" s="51"/>
      <c r="B80" s="52" t="s">
        <v>33</v>
      </c>
      <c r="C80" s="51"/>
      <c r="D80" s="54" t="s">
        <v>34</v>
      </c>
      <c r="E80" s="53">
        <f>E5+E54</f>
        <v>357120</v>
      </c>
      <c r="F80" s="53">
        <f>F5+F54</f>
        <v>32014</v>
      </c>
      <c r="G80" s="53">
        <f>G5+G54</f>
        <v>0</v>
      </c>
      <c r="H80" s="53">
        <f>SUM(E80:G80)</f>
        <v>389134</v>
      </c>
      <c r="I80" s="53">
        <f>I5+I54</f>
        <v>114175</v>
      </c>
      <c r="J80" s="53">
        <f>SUM(H80:I80)</f>
        <v>503309</v>
      </c>
      <c r="K80" s="53">
        <f>K5+K54</f>
        <v>-14852</v>
      </c>
      <c r="L80" s="53">
        <f aca="true" t="shared" si="15" ref="L80:L87">SUM(J80:K80)</f>
        <v>488457</v>
      </c>
      <c r="M80" s="53">
        <f>M5+M54</f>
        <v>488457</v>
      </c>
    </row>
    <row r="81" spans="1:13" ht="25.5">
      <c r="A81" s="51"/>
      <c r="B81" s="52" t="s">
        <v>36</v>
      </c>
      <c r="C81" s="51"/>
      <c r="D81" s="54" t="s">
        <v>35</v>
      </c>
      <c r="E81" s="53">
        <f>E13</f>
        <v>0</v>
      </c>
      <c r="F81" s="53">
        <f>F13</f>
        <v>345784</v>
      </c>
      <c r="G81" s="53">
        <f>G13</f>
        <v>0</v>
      </c>
      <c r="H81" s="53">
        <f aca="true" t="shared" si="16" ref="H81:H86">SUM(E81:G81)</f>
        <v>345784</v>
      </c>
      <c r="I81" s="53">
        <f>I13</f>
        <v>207654</v>
      </c>
      <c r="J81" s="53">
        <f>SUM(H81:I81)</f>
        <v>553438</v>
      </c>
      <c r="K81" s="53">
        <f>K13</f>
        <v>121347</v>
      </c>
      <c r="L81" s="53">
        <f t="shared" si="15"/>
        <v>674785</v>
      </c>
      <c r="M81" s="53">
        <f>M13</f>
        <v>674785</v>
      </c>
    </row>
    <row r="82" spans="1:13" ht="12.75">
      <c r="A82" s="51"/>
      <c r="B82" s="52" t="s">
        <v>39</v>
      </c>
      <c r="C82" s="51"/>
      <c r="D82" s="54" t="s">
        <v>40</v>
      </c>
      <c r="E82" s="53">
        <f>E16</f>
        <v>164600</v>
      </c>
      <c r="F82" s="53">
        <f>F16</f>
        <v>0</v>
      </c>
      <c r="G82" s="53">
        <f>G16</f>
        <v>0</v>
      </c>
      <c r="H82" s="53">
        <f t="shared" si="16"/>
        <v>164600</v>
      </c>
      <c r="I82" s="53">
        <f>I16</f>
        <v>-54672</v>
      </c>
      <c r="J82" s="53">
        <f aca="true" t="shared" si="17" ref="J82:J87">SUM(H82:I82)</f>
        <v>109928</v>
      </c>
      <c r="K82" s="53">
        <f>K16</f>
        <v>22562</v>
      </c>
      <c r="L82" s="53">
        <f t="shared" si="15"/>
        <v>132490</v>
      </c>
      <c r="M82" s="53">
        <f>M16+M56</f>
        <v>132495</v>
      </c>
    </row>
    <row r="83" spans="1:13" ht="12.75">
      <c r="A83" s="51"/>
      <c r="B83" s="52" t="s">
        <v>41</v>
      </c>
      <c r="C83" s="51"/>
      <c r="D83" s="54" t="s">
        <v>42</v>
      </c>
      <c r="E83" s="53">
        <f>E29+E69+E57</f>
        <v>12362</v>
      </c>
      <c r="F83" s="53">
        <f>F29+F69+F57</f>
        <v>139440</v>
      </c>
      <c r="G83" s="53">
        <f>G29+G69+G57</f>
        <v>2000</v>
      </c>
      <c r="H83" s="53">
        <f>H29+H69+H57</f>
        <v>153802</v>
      </c>
      <c r="I83" s="53">
        <f>I29+I69+I57</f>
        <v>7374</v>
      </c>
      <c r="J83" s="53">
        <f t="shared" si="17"/>
        <v>161176</v>
      </c>
      <c r="K83" s="53">
        <f>K29+K69+K57</f>
        <v>-80534</v>
      </c>
      <c r="L83" s="53">
        <f t="shared" si="15"/>
        <v>80642</v>
      </c>
      <c r="M83" s="53">
        <f>M69+M57+M29</f>
        <v>79827</v>
      </c>
    </row>
    <row r="84" spans="1:13" ht="12.75">
      <c r="A84" s="51"/>
      <c r="B84" s="52" t="s">
        <v>45</v>
      </c>
      <c r="C84" s="51"/>
      <c r="D84" s="54" t="s">
        <v>46</v>
      </c>
      <c r="E84" s="53">
        <f aca="true" t="shared" si="18" ref="E84:G85">E39</f>
        <v>0</v>
      </c>
      <c r="F84" s="53">
        <f t="shared" si="18"/>
        <v>20927</v>
      </c>
      <c r="G84" s="53">
        <f t="shared" si="18"/>
        <v>0</v>
      </c>
      <c r="H84" s="53">
        <f t="shared" si="16"/>
        <v>20927</v>
      </c>
      <c r="I84" s="53">
        <f>I39</f>
        <v>2334</v>
      </c>
      <c r="J84" s="53">
        <f t="shared" si="17"/>
        <v>23261</v>
      </c>
      <c r="K84" s="53">
        <f>K39</f>
        <v>17761</v>
      </c>
      <c r="L84" s="53">
        <f t="shared" si="15"/>
        <v>41022</v>
      </c>
      <c r="M84" s="53">
        <f>M39</f>
        <v>37020</v>
      </c>
    </row>
    <row r="85" spans="1:13" ht="12.75">
      <c r="A85" s="51"/>
      <c r="B85" s="52" t="s">
        <v>47</v>
      </c>
      <c r="C85" s="51"/>
      <c r="D85" s="54" t="s">
        <v>48</v>
      </c>
      <c r="E85" s="53">
        <f t="shared" si="18"/>
        <v>0</v>
      </c>
      <c r="F85" s="53">
        <f t="shared" si="18"/>
        <v>0</v>
      </c>
      <c r="G85" s="53">
        <f t="shared" si="18"/>
        <v>4514</v>
      </c>
      <c r="H85" s="53">
        <f t="shared" si="16"/>
        <v>4514</v>
      </c>
      <c r="I85" s="53">
        <f>I40</f>
        <v>0</v>
      </c>
      <c r="J85" s="53">
        <f t="shared" si="17"/>
        <v>4514</v>
      </c>
      <c r="K85" s="53">
        <f>K40</f>
        <v>2877</v>
      </c>
      <c r="L85" s="53">
        <f t="shared" si="15"/>
        <v>7391</v>
      </c>
      <c r="M85" s="53">
        <f>M74+M40</f>
        <v>6546</v>
      </c>
    </row>
    <row r="86" spans="1:13" ht="25.5">
      <c r="A86" s="51"/>
      <c r="B86" s="52" t="s">
        <v>51</v>
      </c>
      <c r="C86" s="51"/>
      <c r="D86" s="54" t="s">
        <v>52</v>
      </c>
      <c r="E86" s="53">
        <f>E43</f>
        <v>0</v>
      </c>
      <c r="F86" s="53">
        <f>F43</f>
        <v>20104</v>
      </c>
      <c r="G86" s="53">
        <f>G43</f>
        <v>0</v>
      </c>
      <c r="H86" s="53">
        <f t="shared" si="16"/>
        <v>20104</v>
      </c>
      <c r="I86" s="53">
        <f>I43</f>
        <v>0</v>
      </c>
      <c r="J86" s="53">
        <f t="shared" si="17"/>
        <v>20104</v>
      </c>
      <c r="K86" s="53">
        <f>K43</f>
        <v>0</v>
      </c>
      <c r="L86" s="53">
        <f t="shared" si="15"/>
        <v>20104</v>
      </c>
      <c r="M86" s="53">
        <f>M43</f>
        <v>1939</v>
      </c>
    </row>
    <row r="87" spans="1:13" ht="12.75">
      <c r="A87" s="51"/>
      <c r="B87" s="52" t="s">
        <v>55</v>
      </c>
      <c r="C87" s="51"/>
      <c r="D87" s="54" t="s">
        <v>56</v>
      </c>
      <c r="E87" s="53">
        <f>E46+E61+E76</f>
        <v>946342</v>
      </c>
      <c r="F87" s="53">
        <f>F46+F61+F76</f>
        <v>47627</v>
      </c>
      <c r="G87" s="53">
        <f>G46+G61+G76</f>
        <v>13980</v>
      </c>
      <c r="H87" s="53">
        <f>H46+H61+H76</f>
        <v>1007949</v>
      </c>
      <c r="I87" s="53">
        <f>I46+I61+I76</f>
        <v>-211</v>
      </c>
      <c r="J87" s="53">
        <f t="shared" si="17"/>
        <v>1007738</v>
      </c>
      <c r="K87" s="53">
        <f>K46+K61+K76</f>
        <v>34278</v>
      </c>
      <c r="L87" s="53">
        <f t="shared" si="15"/>
        <v>1042016</v>
      </c>
      <c r="M87" s="53">
        <f>M76+M61+M46</f>
        <v>1042016</v>
      </c>
    </row>
    <row r="88" spans="1:13" ht="12.75">
      <c r="A88" s="55"/>
      <c r="B88" s="38"/>
      <c r="C88" s="55"/>
      <c r="D88" s="54" t="s">
        <v>112</v>
      </c>
      <c r="E88" s="53">
        <f aca="true" t="shared" si="19" ref="E88:J88">SUM(E80:E87)</f>
        <v>1480424</v>
      </c>
      <c r="F88" s="53">
        <f t="shared" si="19"/>
        <v>605896</v>
      </c>
      <c r="G88" s="53">
        <f t="shared" si="19"/>
        <v>20494</v>
      </c>
      <c r="H88" s="53">
        <f t="shared" si="19"/>
        <v>2106814</v>
      </c>
      <c r="I88" s="53">
        <f t="shared" si="19"/>
        <v>276654</v>
      </c>
      <c r="J88" s="53">
        <f t="shared" si="19"/>
        <v>2383468</v>
      </c>
      <c r="K88" s="53">
        <f>SUM(K80:K87)</f>
        <v>103439</v>
      </c>
      <c r="L88" s="53">
        <f>SUM(L80:L87)</f>
        <v>2486907</v>
      </c>
      <c r="M88" s="53">
        <f>SUM(M80:M87)</f>
        <v>2463085</v>
      </c>
    </row>
  </sheetData>
  <sheetProtection/>
  <mergeCells count="5">
    <mergeCell ref="A65:D65"/>
    <mergeCell ref="A3:D3"/>
    <mergeCell ref="A52:D52"/>
    <mergeCell ref="A1:M1"/>
    <mergeCell ref="A2:M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&amp;L2. melléklet a 10/2021. (V.27.)  önk. rendelethez ezer Ft
</oddHeader>
  </headerFooter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3"/>
  <sheetViews>
    <sheetView view="pageLayout" workbookViewId="0" topLeftCell="A1">
      <selection activeCell="D6" sqref="D6"/>
    </sheetView>
  </sheetViews>
  <sheetFormatPr defaultColWidth="9.140625" defaultRowHeight="12.75"/>
  <cols>
    <col min="1" max="1" width="7.140625" style="0" customWidth="1"/>
    <col min="2" max="3" width="8.421875" style="0" customWidth="1"/>
    <col min="4" max="4" width="33.57421875" style="0" customWidth="1"/>
    <col min="5" max="5" width="13.8515625" style="0" customWidth="1"/>
    <col min="6" max="6" width="12.421875" style="0" customWidth="1"/>
    <col min="7" max="7" width="11.7109375" style="0" customWidth="1"/>
    <col min="8" max="8" width="15.28125" style="9" customWidth="1"/>
    <col min="9" max="9" width="13.8515625" style="0" customWidth="1"/>
    <col min="10" max="10" width="12.421875" style="0" customWidth="1"/>
    <col min="11" max="11" width="13.8515625" style="0" customWidth="1"/>
    <col min="12" max="12" width="12.421875" style="0" customWidth="1"/>
    <col min="13" max="13" width="15.28125" style="9" customWidth="1"/>
    <col min="14" max="14" width="11.28125" style="9" customWidth="1"/>
    <col min="15" max="15" width="14.7109375" style="0" customWidth="1"/>
  </cols>
  <sheetData>
    <row r="1" spans="1:15" ht="15.75">
      <c r="A1" s="361" t="s">
        <v>413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</row>
    <row r="2" spans="1:15" ht="15.75">
      <c r="A2" s="362" t="s">
        <v>418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</row>
    <row r="3" spans="1:15" s="7" customFormat="1" ht="90">
      <c r="A3" s="39" t="s">
        <v>15</v>
      </c>
      <c r="B3" s="39" t="s">
        <v>16</v>
      </c>
      <c r="C3" s="39"/>
      <c r="D3" s="39" t="s">
        <v>17</v>
      </c>
      <c r="E3" s="75" t="s">
        <v>408</v>
      </c>
      <c r="F3" s="75" t="s">
        <v>409</v>
      </c>
      <c r="G3" s="75" t="s">
        <v>410</v>
      </c>
      <c r="H3" s="23" t="s">
        <v>2</v>
      </c>
      <c r="I3" s="23" t="s">
        <v>465</v>
      </c>
      <c r="J3" s="23" t="s">
        <v>2</v>
      </c>
      <c r="K3" s="23" t="s">
        <v>486</v>
      </c>
      <c r="L3" s="23" t="s">
        <v>2</v>
      </c>
      <c r="M3" s="323" t="s">
        <v>508</v>
      </c>
      <c r="N3" s="323" t="s">
        <v>516</v>
      </c>
      <c r="O3" s="323" t="s">
        <v>518</v>
      </c>
    </row>
    <row r="4" spans="1:15" ht="15.75">
      <c r="A4" s="324" t="s">
        <v>6</v>
      </c>
      <c r="B4" s="324"/>
      <c r="C4" s="324"/>
      <c r="D4" s="324" t="s">
        <v>14</v>
      </c>
      <c r="E4" s="78">
        <f>E5+E6+E7+E8+E9</f>
        <v>432000</v>
      </c>
      <c r="F4" s="78">
        <f>F5+F6+F7+F8+F9</f>
        <v>423214</v>
      </c>
      <c r="G4" s="78">
        <f>G5+G6+G7+G8+G9</f>
        <v>13980</v>
      </c>
      <c r="H4" s="78">
        <f>H5+H6+H7+H8+H9</f>
        <v>869194</v>
      </c>
      <c r="I4" s="78">
        <f>I5+I6+I7+I8+I9</f>
        <v>122903</v>
      </c>
      <c r="J4" s="78">
        <f>H4+I4</f>
        <v>992097</v>
      </c>
      <c r="K4" s="78">
        <f>K5+K6+K7+K8+K9</f>
        <v>11216</v>
      </c>
      <c r="L4" s="78">
        <f>J4+K4</f>
        <v>1003313</v>
      </c>
      <c r="M4" s="325">
        <f>M5+M6+M7+M8+M9</f>
        <v>801781</v>
      </c>
      <c r="N4" s="318">
        <f>M4/L4</f>
        <v>0.7991334708112025</v>
      </c>
      <c r="O4" s="318">
        <f>M4/$M$25</f>
        <v>0.5815987598842578</v>
      </c>
    </row>
    <row r="5" spans="1:15" ht="12.75">
      <c r="A5" s="1"/>
      <c r="B5" s="6" t="s">
        <v>70</v>
      </c>
      <c r="C5" s="6"/>
      <c r="D5" s="15" t="s">
        <v>3</v>
      </c>
      <c r="E5" s="2">
        <v>123863</v>
      </c>
      <c r="F5" s="2">
        <v>54273</v>
      </c>
      <c r="G5" s="2"/>
      <c r="H5" s="24">
        <f>SUM(E5:G5)</f>
        <v>178136</v>
      </c>
      <c r="I5" s="119">
        <v>72817</v>
      </c>
      <c r="J5" s="24">
        <f>H5+I5</f>
        <v>250953</v>
      </c>
      <c r="K5" s="119">
        <v>2540</v>
      </c>
      <c r="L5" s="24">
        <f>J5+K5</f>
        <v>253493</v>
      </c>
      <c r="M5" s="24">
        <v>221083</v>
      </c>
      <c r="N5" s="317">
        <f aca="true" t="shared" si="0" ref="N5:N25">M5/L5</f>
        <v>0.8721463709057055</v>
      </c>
      <c r="O5" s="317">
        <f aca="true" t="shared" si="1" ref="O5:O25">M5/$M$25</f>
        <v>0.16036997463333674</v>
      </c>
    </row>
    <row r="6" spans="1:15" ht="25.5">
      <c r="A6" s="1"/>
      <c r="B6" s="6" t="s">
        <v>72</v>
      </c>
      <c r="C6" s="6"/>
      <c r="D6" s="15" t="s">
        <v>71</v>
      </c>
      <c r="E6" s="2">
        <v>24627</v>
      </c>
      <c r="F6" s="2">
        <v>10006</v>
      </c>
      <c r="G6" s="2"/>
      <c r="H6" s="24">
        <f aca="true" t="shared" si="2" ref="H6:H13">SUM(E6:G6)</f>
        <v>34633</v>
      </c>
      <c r="I6" s="119">
        <v>9953</v>
      </c>
      <c r="J6" s="24">
        <f aca="true" t="shared" si="3" ref="J6:J18">H6+I6</f>
        <v>44586</v>
      </c>
      <c r="K6" s="119">
        <v>-785</v>
      </c>
      <c r="L6" s="24">
        <f aca="true" t="shared" si="4" ref="L6:L14">J6+K6</f>
        <v>43801</v>
      </c>
      <c r="M6" s="24">
        <v>33901</v>
      </c>
      <c r="N6" s="317">
        <f t="shared" si="0"/>
        <v>0.7739777630647702</v>
      </c>
      <c r="O6" s="317">
        <f t="shared" si="1"/>
        <v>0.024591228226705578</v>
      </c>
    </row>
    <row r="7" spans="1:15" ht="12.75">
      <c r="A7" s="1"/>
      <c r="B7" s="6" t="s">
        <v>73</v>
      </c>
      <c r="C7" s="6"/>
      <c r="D7" s="15" t="s">
        <v>0</v>
      </c>
      <c r="E7" s="2">
        <v>84273</v>
      </c>
      <c r="F7" s="2">
        <v>206352</v>
      </c>
      <c r="G7" s="2">
        <v>13980</v>
      </c>
      <c r="H7" s="24">
        <f t="shared" si="2"/>
        <v>304605</v>
      </c>
      <c r="I7" s="119">
        <v>38763</v>
      </c>
      <c r="J7" s="24">
        <f t="shared" si="3"/>
        <v>343368</v>
      </c>
      <c r="K7" s="119">
        <v>1485</v>
      </c>
      <c r="L7" s="24">
        <f t="shared" si="4"/>
        <v>344853</v>
      </c>
      <c r="M7" s="24">
        <v>262368</v>
      </c>
      <c r="N7" s="317">
        <f t="shared" si="0"/>
        <v>0.7608111282198502</v>
      </c>
      <c r="O7" s="317">
        <f t="shared" si="1"/>
        <v>0.19031743510174592</v>
      </c>
    </row>
    <row r="8" spans="1:15" ht="12.75">
      <c r="A8" s="1"/>
      <c r="B8" s="6" t="s">
        <v>74</v>
      </c>
      <c r="C8" s="6"/>
      <c r="D8" s="16" t="s">
        <v>79</v>
      </c>
      <c r="E8" s="2">
        <v>19000</v>
      </c>
      <c r="F8" s="2"/>
      <c r="G8" s="2"/>
      <c r="H8" s="24">
        <f t="shared" si="2"/>
        <v>19000</v>
      </c>
      <c r="I8" s="119">
        <v>-2960</v>
      </c>
      <c r="J8" s="24">
        <f t="shared" si="3"/>
        <v>16040</v>
      </c>
      <c r="K8" s="119"/>
      <c r="L8" s="24">
        <f t="shared" si="4"/>
        <v>16040</v>
      </c>
      <c r="M8" s="24">
        <v>12900</v>
      </c>
      <c r="N8" s="317">
        <f t="shared" si="0"/>
        <v>0.8042394014962594</v>
      </c>
      <c r="O8" s="317">
        <f t="shared" si="1"/>
        <v>0.009357447984558035</v>
      </c>
    </row>
    <row r="9" spans="1:15" ht="12.75">
      <c r="A9" s="1"/>
      <c r="B9" s="6" t="s">
        <v>75</v>
      </c>
      <c r="C9" s="6"/>
      <c r="D9" s="15" t="s">
        <v>80</v>
      </c>
      <c r="E9" s="2">
        <f>E11+E13+E14+E10</f>
        <v>180237</v>
      </c>
      <c r="F9" s="2">
        <f>F11+F13+F14</f>
        <v>152583</v>
      </c>
      <c r="G9" s="2">
        <f>G11+G13+G14</f>
        <v>0</v>
      </c>
      <c r="H9" s="24">
        <f t="shared" si="2"/>
        <v>332820</v>
      </c>
      <c r="I9" s="119">
        <f>SUM(I10:I14)</f>
        <v>4330</v>
      </c>
      <c r="J9" s="24">
        <f t="shared" si="3"/>
        <v>337150</v>
      </c>
      <c r="K9" s="119">
        <f>SUM(K10:K14)</f>
        <v>7976</v>
      </c>
      <c r="L9" s="24">
        <f t="shared" si="4"/>
        <v>345126</v>
      </c>
      <c r="M9" s="24">
        <f>M10+M11+M12+M13+M14</f>
        <v>271529</v>
      </c>
      <c r="N9" s="317">
        <f t="shared" si="0"/>
        <v>0.7867532437428649</v>
      </c>
      <c r="O9" s="317">
        <f t="shared" si="1"/>
        <v>0.19696267393791153</v>
      </c>
    </row>
    <row r="10" spans="1:15" ht="25.5">
      <c r="A10" s="1"/>
      <c r="B10" s="6"/>
      <c r="C10" s="33" t="s">
        <v>181</v>
      </c>
      <c r="D10" s="16" t="s">
        <v>182</v>
      </c>
      <c r="E10" s="119"/>
      <c r="F10" s="119"/>
      <c r="G10" s="119"/>
      <c r="H10" s="119">
        <f>SUM(E10:G10)</f>
        <v>0</v>
      </c>
      <c r="I10" s="119"/>
      <c r="J10" s="119">
        <f t="shared" si="3"/>
        <v>0</v>
      </c>
      <c r="K10" s="119">
        <v>362</v>
      </c>
      <c r="L10" s="119">
        <f t="shared" si="4"/>
        <v>362</v>
      </c>
      <c r="M10" s="2">
        <v>315</v>
      </c>
      <c r="N10" s="317">
        <f t="shared" si="0"/>
        <v>0.8701657458563536</v>
      </c>
      <c r="O10" s="317">
        <f t="shared" si="1"/>
        <v>0.0002284958228787427</v>
      </c>
    </row>
    <row r="11" spans="1:15" ht="25.5">
      <c r="A11" s="1"/>
      <c r="B11" s="6"/>
      <c r="C11" s="33" t="s">
        <v>82</v>
      </c>
      <c r="D11" s="16" t="s">
        <v>81</v>
      </c>
      <c r="E11" s="119">
        <v>139098</v>
      </c>
      <c r="F11" s="119">
        <v>26003</v>
      </c>
      <c r="G11" s="119"/>
      <c r="H11" s="119">
        <f t="shared" si="2"/>
        <v>165101</v>
      </c>
      <c r="I11" s="119">
        <v>3312</v>
      </c>
      <c r="J11" s="119">
        <f t="shared" si="3"/>
        <v>168413</v>
      </c>
      <c r="K11" s="119"/>
      <c r="L11" s="119">
        <f t="shared" si="4"/>
        <v>168413</v>
      </c>
      <c r="M11" s="2">
        <v>147938</v>
      </c>
      <c r="N11" s="317">
        <f t="shared" si="0"/>
        <v>0.8784238746415063</v>
      </c>
      <c r="O11" s="317">
        <f t="shared" si="1"/>
        <v>0.1073117937937633</v>
      </c>
    </row>
    <row r="12" spans="1:15" ht="38.25">
      <c r="A12" s="1"/>
      <c r="B12" s="6"/>
      <c r="C12" s="33" t="s">
        <v>493</v>
      </c>
      <c r="D12" s="16" t="s">
        <v>494</v>
      </c>
      <c r="E12" s="119"/>
      <c r="F12" s="119"/>
      <c r="G12" s="119"/>
      <c r="H12" s="119"/>
      <c r="I12" s="119"/>
      <c r="J12" s="119"/>
      <c r="K12" s="119">
        <v>200</v>
      </c>
      <c r="L12" s="119"/>
      <c r="M12" s="2">
        <v>200</v>
      </c>
      <c r="N12" s="317"/>
      <c r="O12" s="317">
        <f t="shared" si="1"/>
        <v>0.00014507671293888426</v>
      </c>
    </row>
    <row r="13" spans="1:15" ht="25.5">
      <c r="A13" s="1"/>
      <c r="B13" s="6"/>
      <c r="C13" s="33" t="s">
        <v>84</v>
      </c>
      <c r="D13" s="16" t="s">
        <v>83</v>
      </c>
      <c r="E13" s="119">
        <v>3274</v>
      </c>
      <c r="F13" s="119">
        <v>126580</v>
      </c>
      <c r="G13" s="119"/>
      <c r="H13" s="119">
        <f t="shared" si="2"/>
        <v>129854</v>
      </c>
      <c r="I13" s="119">
        <v>2200</v>
      </c>
      <c r="J13" s="119">
        <f t="shared" si="3"/>
        <v>132054</v>
      </c>
      <c r="K13" s="119">
        <v>558</v>
      </c>
      <c r="L13" s="119">
        <f t="shared" si="4"/>
        <v>132612</v>
      </c>
      <c r="M13" s="2">
        <v>123076</v>
      </c>
      <c r="N13" s="317">
        <f t="shared" si="0"/>
        <v>0.9280909721593823</v>
      </c>
      <c r="O13" s="317">
        <f t="shared" si="1"/>
        <v>0.0892773076083306</v>
      </c>
    </row>
    <row r="14" spans="1:15" ht="12.75">
      <c r="A14" s="1"/>
      <c r="B14" s="6"/>
      <c r="C14" s="33" t="s">
        <v>85</v>
      </c>
      <c r="D14" s="16" t="s">
        <v>86</v>
      </c>
      <c r="E14" s="119">
        <v>37865</v>
      </c>
      <c r="F14" s="119"/>
      <c r="G14" s="119"/>
      <c r="H14" s="119">
        <f>SUM(E14:G14)</f>
        <v>37865</v>
      </c>
      <c r="I14" s="119">
        <v>-1182</v>
      </c>
      <c r="J14" s="119">
        <f t="shared" si="3"/>
        <v>36683</v>
      </c>
      <c r="K14" s="119">
        <v>6856</v>
      </c>
      <c r="L14" s="119">
        <f t="shared" si="4"/>
        <v>43539</v>
      </c>
      <c r="M14" s="2"/>
      <c r="N14" s="317">
        <f t="shared" si="0"/>
        <v>0</v>
      </c>
      <c r="O14" s="317">
        <f t="shared" si="1"/>
        <v>0</v>
      </c>
    </row>
    <row r="15" spans="1:15" ht="15.75">
      <c r="A15" s="316" t="s">
        <v>7</v>
      </c>
      <c r="B15" s="326"/>
      <c r="C15" s="326"/>
      <c r="D15" s="327" t="s">
        <v>1</v>
      </c>
      <c r="E15" s="325">
        <f>E16+E17+E18+E20</f>
        <v>1895</v>
      </c>
      <c r="F15" s="325">
        <f>F16+F17+F18</f>
        <v>1211671</v>
      </c>
      <c r="G15" s="325">
        <f>G16+G17+G18</f>
        <v>0</v>
      </c>
      <c r="H15" s="325">
        <f>H16+H17+H18</f>
        <v>1213566</v>
      </c>
      <c r="I15" s="325">
        <f>I16+I17+I18+I20</f>
        <v>153751</v>
      </c>
      <c r="J15" s="325">
        <f>J16+J17+J18+J20</f>
        <v>1367317</v>
      </c>
      <c r="K15" s="325">
        <f>K16+K17+K18+K20</f>
        <v>92223</v>
      </c>
      <c r="L15" s="325">
        <f>L16+L17+L18+L20</f>
        <v>1459540</v>
      </c>
      <c r="M15" s="325">
        <f>M16+M17+M18</f>
        <v>552746</v>
      </c>
      <c r="N15" s="318">
        <f t="shared" si="0"/>
        <v>0.3787124710525234</v>
      </c>
      <c r="O15" s="318">
        <f t="shared" si="1"/>
        <v>0.4009528638505826</v>
      </c>
    </row>
    <row r="16" spans="1:15" ht="12.75">
      <c r="A16" s="1"/>
      <c r="B16" s="6" t="s">
        <v>76</v>
      </c>
      <c r="C16" s="6"/>
      <c r="D16" s="15" t="s">
        <v>87</v>
      </c>
      <c r="E16" s="2">
        <v>1895</v>
      </c>
      <c r="F16" s="2">
        <v>947632</v>
      </c>
      <c r="G16" s="2"/>
      <c r="H16" s="24">
        <f>SUM(E16:G16)</f>
        <v>949527</v>
      </c>
      <c r="I16" s="24">
        <v>149413</v>
      </c>
      <c r="J16" s="24">
        <f t="shared" si="3"/>
        <v>1098940</v>
      </c>
      <c r="K16" s="24">
        <v>46754</v>
      </c>
      <c r="L16" s="24">
        <f>J16+K16</f>
        <v>1145694</v>
      </c>
      <c r="M16" s="2">
        <v>442806</v>
      </c>
      <c r="N16" s="317">
        <f t="shared" si="0"/>
        <v>0.38649587062514074</v>
      </c>
      <c r="O16" s="317">
        <f t="shared" si="1"/>
        <v>0.32120419474807793</v>
      </c>
    </row>
    <row r="17" spans="1:15" ht="12.75">
      <c r="A17" s="1"/>
      <c r="B17" s="6" t="s">
        <v>77</v>
      </c>
      <c r="C17" s="6"/>
      <c r="D17" s="15" t="s">
        <v>21</v>
      </c>
      <c r="E17" s="2"/>
      <c r="F17" s="2">
        <v>264039</v>
      </c>
      <c r="G17" s="2"/>
      <c r="H17" s="24">
        <f>SUM(E17:G17)</f>
        <v>264039</v>
      </c>
      <c r="I17" s="24">
        <v>4338</v>
      </c>
      <c r="J17" s="24">
        <f t="shared" si="3"/>
        <v>268377</v>
      </c>
      <c r="K17" s="24">
        <v>45469</v>
      </c>
      <c r="L17" s="24">
        <f>J17+K17</f>
        <v>313846</v>
      </c>
      <c r="M17" s="2">
        <v>109940</v>
      </c>
      <c r="N17" s="317">
        <f t="shared" si="0"/>
        <v>0.350299191323133</v>
      </c>
      <c r="O17" s="317">
        <f t="shared" si="1"/>
        <v>0.07974866910250468</v>
      </c>
    </row>
    <row r="18" spans="1:15" ht="12.75">
      <c r="A18" s="1"/>
      <c r="B18" s="6" t="s">
        <v>78</v>
      </c>
      <c r="C18" s="6"/>
      <c r="D18" s="15" t="s">
        <v>88</v>
      </c>
      <c r="E18" s="2">
        <f>E19</f>
        <v>0</v>
      </c>
      <c r="F18" s="2"/>
      <c r="G18" s="2"/>
      <c r="H18" s="24">
        <f>SUM(E18:G18)</f>
        <v>0</v>
      </c>
      <c r="I18" s="24"/>
      <c r="J18" s="24">
        <f t="shared" si="3"/>
        <v>0</v>
      </c>
      <c r="K18" s="24"/>
      <c r="L18" s="24">
        <f>J18+K18</f>
        <v>0</v>
      </c>
      <c r="M18" s="2"/>
      <c r="N18" s="317"/>
      <c r="O18" s="317">
        <f t="shared" si="1"/>
        <v>0</v>
      </c>
    </row>
    <row r="19" spans="1:15" ht="25.5">
      <c r="A19" s="1"/>
      <c r="B19" s="6"/>
      <c r="C19" s="6"/>
      <c r="D19" s="15" t="s">
        <v>119</v>
      </c>
      <c r="E19" s="2"/>
      <c r="F19" s="2"/>
      <c r="G19" s="2"/>
      <c r="H19" s="24">
        <f>SUM(E19:G19)</f>
        <v>0</v>
      </c>
      <c r="I19" s="24"/>
      <c r="J19" s="24"/>
      <c r="K19" s="24"/>
      <c r="L19" s="24"/>
      <c r="M19" s="2"/>
      <c r="N19" s="317"/>
      <c r="O19" s="317">
        <f t="shared" si="1"/>
        <v>0</v>
      </c>
    </row>
    <row r="20" spans="1:15" ht="25.5">
      <c r="A20" s="1"/>
      <c r="B20" s="6"/>
      <c r="C20" s="6" t="s">
        <v>90</v>
      </c>
      <c r="D20" s="15" t="s">
        <v>89</v>
      </c>
      <c r="E20" s="2"/>
      <c r="F20" s="2"/>
      <c r="G20" s="2"/>
      <c r="H20" s="24">
        <f>SUM(E20:G20)</f>
        <v>0</v>
      </c>
      <c r="I20" s="24"/>
      <c r="J20" s="24"/>
      <c r="K20" s="24"/>
      <c r="L20" s="24"/>
      <c r="M20" s="2"/>
      <c r="N20" s="317"/>
      <c r="O20" s="317">
        <f t="shared" si="1"/>
        <v>0</v>
      </c>
    </row>
    <row r="21" spans="1:15" ht="15.75">
      <c r="A21" s="316" t="s">
        <v>8</v>
      </c>
      <c r="B21" s="326"/>
      <c r="C21" s="326"/>
      <c r="D21" s="327" t="s">
        <v>117</v>
      </c>
      <c r="E21" s="325">
        <f>SUM(E22:E23)</f>
        <v>12054</v>
      </c>
      <c r="F21" s="325">
        <f>SUM(F22:F24)</f>
        <v>12000</v>
      </c>
      <c r="G21" s="325">
        <f>SUM(G22:G23)</f>
        <v>0</v>
      </c>
      <c r="H21" s="325">
        <f>SUM(H22:H24)</f>
        <v>24054</v>
      </c>
      <c r="I21" s="325">
        <f>SUM(I22:I23)</f>
        <v>0</v>
      </c>
      <c r="J21" s="325">
        <f>SUM(J22:J23)</f>
        <v>24054</v>
      </c>
      <c r="K21" s="325">
        <f>SUM(K22:K23)</f>
        <v>0</v>
      </c>
      <c r="L21" s="325">
        <f>SUM(L22:L23)</f>
        <v>24054</v>
      </c>
      <c r="M21" s="325">
        <f>M22+M23</f>
        <v>24054</v>
      </c>
      <c r="N21" s="318">
        <f t="shared" si="0"/>
        <v>1</v>
      </c>
      <c r="O21" s="318">
        <f t="shared" si="1"/>
        <v>0.01744837626515961</v>
      </c>
    </row>
    <row r="22" spans="1:15" ht="12.75">
      <c r="A22" s="1"/>
      <c r="B22" s="6"/>
      <c r="C22" s="6" t="s">
        <v>118</v>
      </c>
      <c r="D22" s="16" t="s">
        <v>174</v>
      </c>
      <c r="E22" s="2">
        <v>12054</v>
      </c>
      <c r="F22" s="2"/>
      <c r="G22" s="2"/>
      <c r="H22" s="24">
        <f>SUM(E22:G22)</f>
        <v>12054</v>
      </c>
      <c r="I22" s="24">
        <v>0</v>
      </c>
      <c r="J22" s="24">
        <f>H22+I22</f>
        <v>12054</v>
      </c>
      <c r="K22" s="24">
        <v>0</v>
      </c>
      <c r="L22" s="24">
        <f>J22+K22</f>
        <v>12054</v>
      </c>
      <c r="M22" s="2">
        <v>12054</v>
      </c>
      <c r="N22" s="317">
        <f t="shared" si="0"/>
        <v>1</v>
      </c>
      <c r="O22" s="317">
        <f t="shared" si="1"/>
        <v>0.008743773488826554</v>
      </c>
    </row>
    <row r="23" spans="1:15" ht="12.75">
      <c r="A23" s="1"/>
      <c r="B23" s="6"/>
      <c r="C23" s="6"/>
      <c r="D23" s="16" t="s">
        <v>186</v>
      </c>
      <c r="E23" s="2"/>
      <c r="F23" s="2">
        <v>12000</v>
      </c>
      <c r="G23" s="2"/>
      <c r="H23" s="24">
        <f>SUM(E23:G23)</f>
        <v>12000</v>
      </c>
      <c r="I23" s="24">
        <v>0</v>
      </c>
      <c r="J23" s="24">
        <f>H23+I23</f>
        <v>12000</v>
      </c>
      <c r="K23" s="24">
        <v>0</v>
      </c>
      <c r="L23" s="24">
        <f>J23+K23</f>
        <v>12000</v>
      </c>
      <c r="M23" s="2">
        <v>12000</v>
      </c>
      <c r="N23" s="317">
        <f t="shared" si="0"/>
        <v>1</v>
      </c>
      <c r="O23" s="317">
        <f t="shared" si="1"/>
        <v>0.008704602776333056</v>
      </c>
    </row>
    <row r="24" spans="1:15" ht="25.5">
      <c r="A24" s="1"/>
      <c r="B24" s="6"/>
      <c r="C24" s="6"/>
      <c r="D24" s="16" t="s">
        <v>444</v>
      </c>
      <c r="E24" s="2"/>
      <c r="F24" s="2"/>
      <c r="G24" s="2"/>
      <c r="H24" s="24">
        <f>SUM(E24:G24)</f>
        <v>0</v>
      </c>
      <c r="I24" s="24"/>
      <c r="J24" s="24"/>
      <c r="K24" s="24"/>
      <c r="L24" s="24"/>
      <c r="M24" s="2"/>
      <c r="N24" s="317"/>
      <c r="O24" s="317">
        <f t="shared" si="1"/>
        <v>0</v>
      </c>
    </row>
    <row r="25" spans="1:15" s="11" customFormat="1" ht="15.75">
      <c r="A25" s="360" t="s">
        <v>2</v>
      </c>
      <c r="B25" s="360"/>
      <c r="C25" s="360"/>
      <c r="D25" s="360"/>
      <c r="E25" s="78">
        <f aca="true" t="shared" si="5" ref="E25:J25">E4+E15+E21</f>
        <v>445949</v>
      </c>
      <c r="F25" s="78">
        <f t="shared" si="5"/>
        <v>1646885</v>
      </c>
      <c r="G25" s="78">
        <f t="shared" si="5"/>
        <v>13980</v>
      </c>
      <c r="H25" s="78">
        <f t="shared" si="5"/>
        <v>2106814</v>
      </c>
      <c r="I25" s="78">
        <f t="shared" si="5"/>
        <v>276654</v>
      </c>
      <c r="J25" s="78">
        <f t="shared" si="5"/>
        <v>2383468</v>
      </c>
      <c r="K25" s="78">
        <f>K4+K15+K21</f>
        <v>103439</v>
      </c>
      <c r="L25" s="78">
        <f>L4+L15+L21</f>
        <v>2486907</v>
      </c>
      <c r="M25" s="325">
        <f>M4+M15+M21</f>
        <v>1378581</v>
      </c>
      <c r="N25" s="328">
        <f t="shared" si="0"/>
        <v>0.5543355662274464</v>
      </c>
      <c r="O25" s="328">
        <f t="shared" si="1"/>
        <v>1</v>
      </c>
    </row>
    <row r="26" spans="2:14" ht="15">
      <c r="B26" s="5"/>
      <c r="C26" s="5"/>
      <c r="I26" s="9"/>
      <c r="J26" s="9"/>
      <c r="K26" s="9"/>
      <c r="L26" s="9"/>
      <c r="M26"/>
      <c r="N26"/>
    </row>
    <row r="27" spans="8:14" ht="15">
      <c r="H27" s="10"/>
      <c r="M27" s="10"/>
      <c r="N27" s="10"/>
    </row>
    <row r="28" spans="5:14" ht="15">
      <c r="E28" s="4"/>
      <c r="F28" s="4"/>
      <c r="G28" s="4"/>
      <c r="H28" s="10"/>
      <c r="I28" s="4"/>
      <c r="J28" s="4"/>
      <c r="K28" s="4"/>
      <c r="L28" s="4"/>
      <c r="M28" s="10"/>
      <c r="N28" s="10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  <row r="40" spans="2:3" ht="15">
      <c r="B40" s="5"/>
      <c r="C40" s="5"/>
    </row>
    <row r="41" spans="2:3" ht="15">
      <c r="B41" s="5"/>
      <c r="C41" s="5"/>
    </row>
    <row r="42" spans="2:3" ht="15">
      <c r="B42" s="4"/>
      <c r="C42" s="4"/>
    </row>
    <row r="43" spans="2:3" ht="15">
      <c r="B43" s="4"/>
      <c r="C43" s="4"/>
    </row>
    <row r="44" spans="2:3" ht="15">
      <c r="B44" s="4"/>
      <c r="C44" s="4"/>
    </row>
    <row r="45" spans="2:3" ht="15">
      <c r="B45" s="4"/>
      <c r="C45" s="4"/>
    </row>
    <row r="46" spans="2:3" ht="15">
      <c r="B46" s="4"/>
      <c r="C46" s="4"/>
    </row>
    <row r="47" spans="2:3" ht="15">
      <c r="B47" s="4"/>
      <c r="C47" s="4"/>
    </row>
    <row r="48" spans="2:3" ht="15">
      <c r="B48" s="4"/>
      <c r="C48" s="4"/>
    </row>
    <row r="49" spans="2:3" ht="15">
      <c r="B49" s="4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  <row r="66" spans="2:3" ht="15">
      <c r="B66" s="4"/>
      <c r="C66" s="4"/>
    </row>
    <row r="67" spans="2:3" ht="15">
      <c r="B67" s="4"/>
      <c r="C67" s="4"/>
    </row>
    <row r="68" spans="2:3" ht="15">
      <c r="B68" s="4"/>
      <c r="C68" s="4"/>
    </row>
    <row r="69" spans="2:3" ht="15">
      <c r="B69" s="4"/>
      <c r="C69" s="4"/>
    </row>
    <row r="70" spans="2:3" ht="15">
      <c r="B70" s="4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  <row r="112" spans="2:3" ht="15">
      <c r="B112" s="4"/>
      <c r="C112" s="4"/>
    </row>
    <row r="113" spans="2:3" ht="15">
      <c r="B113" s="4"/>
      <c r="C113" s="4"/>
    </row>
  </sheetData>
  <sheetProtection/>
  <mergeCells count="3">
    <mergeCell ref="A25:D25"/>
    <mergeCell ref="A1:O1"/>
    <mergeCell ref="A2:O2"/>
  </mergeCells>
  <printOptions heading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>&amp;L3. melléklet a 10/2021. (V.27.) önk.rendelethez ezer Ft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84"/>
  <sheetViews>
    <sheetView view="pageLayout" zoomScaleNormal="115" workbookViewId="0" topLeftCell="A1">
      <selection activeCell="D12" sqref="D12"/>
    </sheetView>
  </sheetViews>
  <sheetFormatPr defaultColWidth="9.140625" defaultRowHeight="12.75"/>
  <cols>
    <col min="1" max="1" width="5.421875" style="7" customWidth="1"/>
    <col min="2" max="3" width="4.421875" style="7" customWidth="1"/>
    <col min="4" max="4" width="28.8515625" style="7" customWidth="1"/>
    <col min="5" max="5" width="13.140625" style="7" customWidth="1"/>
    <col min="6" max="6" width="12.00390625" style="7" customWidth="1"/>
    <col min="7" max="7" width="8.00390625" style="7" customWidth="1"/>
    <col min="8" max="8" width="11.421875" style="7" customWidth="1"/>
    <col min="9" max="9" width="13.140625" style="7" customWidth="1"/>
    <col min="10" max="10" width="12.00390625" style="7" customWidth="1"/>
    <col min="11" max="11" width="13.140625" style="7" customWidth="1"/>
    <col min="12" max="12" width="12.00390625" style="7" customWidth="1"/>
    <col min="13" max="14" width="11.421875" style="7" customWidth="1"/>
  </cols>
  <sheetData>
    <row r="1" spans="1:14" ht="15.75">
      <c r="A1" s="368" t="s">
        <v>413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/>
    </row>
    <row r="2" spans="1:14" ht="15.75">
      <c r="A2" s="369" t="s">
        <v>417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/>
    </row>
    <row r="3" spans="1:14" ht="12.75">
      <c r="A3" s="366" t="s">
        <v>14</v>
      </c>
      <c r="B3" s="366"/>
      <c r="C3" s="366"/>
      <c r="D3" s="366"/>
      <c r="E3"/>
      <c r="F3"/>
      <c r="G3"/>
      <c r="H3"/>
      <c r="I3"/>
      <c r="J3"/>
      <c r="K3"/>
      <c r="L3"/>
      <c r="M3"/>
      <c r="N3"/>
    </row>
    <row r="4" spans="1:14" ht="12.75">
      <c r="A4" s="367" t="s">
        <v>102</v>
      </c>
      <c r="B4" s="367"/>
      <c r="C4" s="367"/>
      <c r="D4" s="367"/>
      <c r="E4"/>
      <c r="F4"/>
      <c r="G4"/>
      <c r="H4"/>
      <c r="I4"/>
      <c r="J4"/>
      <c r="K4"/>
      <c r="L4"/>
      <c r="M4"/>
      <c r="N4"/>
    </row>
    <row r="5" spans="1:14" ht="56.25">
      <c r="A5" s="50" t="s">
        <v>15</v>
      </c>
      <c r="B5" s="50" t="s">
        <v>16</v>
      </c>
      <c r="C5" s="50"/>
      <c r="D5" s="50" t="s">
        <v>17</v>
      </c>
      <c r="E5" s="40" t="s">
        <v>408</v>
      </c>
      <c r="F5" s="40" t="s">
        <v>409</v>
      </c>
      <c r="G5" s="40" t="s">
        <v>410</v>
      </c>
      <c r="H5" s="40" t="s">
        <v>2</v>
      </c>
      <c r="I5" s="40" t="s">
        <v>465</v>
      </c>
      <c r="J5" s="40" t="s">
        <v>2</v>
      </c>
      <c r="K5" s="40" t="s">
        <v>486</v>
      </c>
      <c r="L5" s="40" t="s">
        <v>2</v>
      </c>
      <c r="M5" s="40" t="s">
        <v>508</v>
      </c>
      <c r="N5"/>
    </row>
    <row r="6" spans="1:13" s="42" customFormat="1" ht="18" customHeight="1">
      <c r="A6" s="68" t="s">
        <v>6</v>
      </c>
      <c r="B6" s="68"/>
      <c r="C6" s="68"/>
      <c r="D6" s="68" t="s">
        <v>14</v>
      </c>
      <c r="E6" s="69"/>
      <c r="F6" s="69"/>
      <c r="G6" s="69"/>
      <c r="H6" s="69"/>
      <c r="I6" s="69"/>
      <c r="J6" s="69"/>
      <c r="K6" s="69"/>
      <c r="L6" s="69"/>
      <c r="M6" s="256"/>
    </row>
    <row r="7" spans="1:13" s="42" customFormat="1" ht="19.5" customHeight="1">
      <c r="A7" s="57"/>
      <c r="B7" s="58" t="s">
        <v>70</v>
      </c>
      <c r="C7" s="58"/>
      <c r="D7" s="29" t="s">
        <v>3</v>
      </c>
      <c r="E7" s="59">
        <v>17237</v>
      </c>
      <c r="F7" s="59">
        <v>39379</v>
      </c>
      <c r="G7" s="59"/>
      <c r="H7" s="69">
        <f>SUM(E7:G7)</f>
        <v>56616</v>
      </c>
      <c r="I7" s="59">
        <v>72817</v>
      </c>
      <c r="J7" s="69">
        <f>SUM(H7:I7)</f>
        <v>129433</v>
      </c>
      <c r="K7" s="59"/>
      <c r="L7" s="69">
        <f>SUM(J7:K7)</f>
        <v>129433</v>
      </c>
      <c r="M7" s="59">
        <v>97570</v>
      </c>
    </row>
    <row r="8" spans="1:13" s="42" customFormat="1" ht="23.25" customHeight="1">
      <c r="A8" s="57"/>
      <c r="B8" s="58" t="s">
        <v>72</v>
      </c>
      <c r="C8" s="58"/>
      <c r="D8" s="29" t="s">
        <v>71</v>
      </c>
      <c r="E8" s="59">
        <v>3312</v>
      </c>
      <c r="F8" s="59">
        <v>7306</v>
      </c>
      <c r="G8" s="59"/>
      <c r="H8" s="69">
        <f aca="true" t="shared" si="0" ref="H8:H16">SUM(E8:G8)</f>
        <v>10618</v>
      </c>
      <c r="I8" s="59">
        <v>9953</v>
      </c>
      <c r="J8" s="69">
        <f aca="true" t="shared" si="1" ref="J8:J16">SUM(H8:I8)</f>
        <v>20571</v>
      </c>
      <c r="K8" s="59"/>
      <c r="L8" s="69">
        <f aca="true" t="shared" si="2" ref="L8:L16">SUM(J8:K8)</f>
        <v>20571</v>
      </c>
      <c r="M8" s="59">
        <v>11059</v>
      </c>
    </row>
    <row r="9" spans="1:13" s="42" customFormat="1" ht="24" customHeight="1">
      <c r="A9" s="57"/>
      <c r="B9" s="58" t="s">
        <v>73</v>
      </c>
      <c r="C9" s="58"/>
      <c r="D9" s="29" t="s">
        <v>0</v>
      </c>
      <c r="E9" s="59">
        <v>69241</v>
      </c>
      <c r="F9" s="59">
        <v>190352</v>
      </c>
      <c r="G9" s="59"/>
      <c r="H9" s="69">
        <f t="shared" si="0"/>
        <v>259593</v>
      </c>
      <c r="I9" s="59">
        <v>57792</v>
      </c>
      <c r="J9" s="69">
        <f t="shared" si="1"/>
        <v>317385</v>
      </c>
      <c r="K9" s="59">
        <v>2000</v>
      </c>
      <c r="L9" s="69">
        <f t="shared" si="2"/>
        <v>319385</v>
      </c>
      <c r="M9" s="59">
        <v>247774</v>
      </c>
    </row>
    <row r="10" spans="1:13" s="42" customFormat="1" ht="19.5" customHeight="1">
      <c r="A10" s="57"/>
      <c r="B10" s="58" t="s">
        <v>74</v>
      </c>
      <c r="C10" s="58"/>
      <c r="D10" s="29" t="s">
        <v>79</v>
      </c>
      <c r="E10" s="59">
        <v>19000</v>
      </c>
      <c r="F10" s="59"/>
      <c r="G10" s="59"/>
      <c r="H10" s="69">
        <f t="shared" si="0"/>
        <v>19000</v>
      </c>
      <c r="I10" s="59">
        <v>-2960</v>
      </c>
      <c r="J10" s="69">
        <f t="shared" si="1"/>
        <v>16040</v>
      </c>
      <c r="K10" s="59"/>
      <c r="L10" s="69">
        <f t="shared" si="2"/>
        <v>16040</v>
      </c>
      <c r="M10" s="59">
        <v>12900</v>
      </c>
    </row>
    <row r="11" spans="1:13" s="42" customFormat="1" ht="19.5" customHeight="1">
      <c r="A11" s="57"/>
      <c r="B11" s="58" t="s">
        <v>75</v>
      </c>
      <c r="C11" s="58"/>
      <c r="D11" s="29" t="s">
        <v>80</v>
      </c>
      <c r="E11" s="59">
        <f>E12+E13+E15+E16</f>
        <v>180237</v>
      </c>
      <c r="F11" s="59">
        <f>F13+F15+F16</f>
        <v>152583</v>
      </c>
      <c r="G11" s="59"/>
      <c r="H11" s="69">
        <f t="shared" si="0"/>
        <v>332820</v>
      </c>
      <c r="I11" s="59">
        <f>I12+I13+I15+I16</f>
        <v>4330</v>
      </c>
      <c r="J11" s="69">
        <f t="shared" si="1"/>
        <v>337150</v>
      </c>
      <c r="K11" s="59">
        <f>K12+K13+K15+K16+K14</f>
        <v>7976</v>
      </c>
      <c r="L11" s="69">
        <f t="shared" si="2"/>
        <v>345126</v>
      </c>
      <c r="M11" s="59">
        <f>M12+M13+M14+M15+M16</f>
        <v>271529</v>
      </c>
    </row>
    <row r="12" spans="1:13" s="42" customFormat="1" ht="19.5" customHeight="1">
      <c r="A12" s="57"/>
      <c r="B12" s="58"/>
      <c r="C12" s="58" t="s">
        <v>181</v>
      </c>
      <c r="D12" s="29" t="s">
        <v>182</v>
      </c>
      <c r="E12" s="59"/>
      <c r="F12" s="59"/>
      <c r="G12" s="59"/>
      <c r="H12" s="69">
        <f>SUM(E12:G12)</f>
        <v>0</v>
      </c>
      <c r="I12" s="59"/>
      <c r="J12" s="69">
        <f t="shared" si="1"/>
        <v>0</v>
      </c>
      <c r="K12" s="59">
        <v>362</v>
      </c>
      <c r="L12" s="69">
        <f t="shared" si="2"/>
        <v>362</v>
      </c>
      <c r="M12" s="59">
        <v>315</v>
      </c>
    </row>
    <row r="13" spans="1:13" s="42" customFormat="1" ht="24" customHeight="1">
      <c r="A13" s="57"/>
      <c r="B13" s="58"/>
      <c r="C13" s="58" t="s">
        <v>82</v>
      </c>
      <c r="D13" s="29" t="s">
        <v>81</v>
      </c>
      <c r="E13" s="59">
        <v>139098</v>
      </c>
      <c r="F13" s="59">
        <v>26003</v>
      </c>
      <c r="G13" s="59"/>
      <c r="H13" s="69">
        <f t="shared" si="0"/>
        <v>165101</v>
      </c>
      <c r="I13" s="59">
        <v>3312</v>
      </c>
      <c r="J13" s="69">
        <f t="shared" si="1"/>
        <v>168413</v>
      </c>
      <c r="K13" s="59"/>
      <c r="L13" s="69">
        <f t="shared" si="2"/>
        <v>168413</v>
      </c>
      <c r="M13" s="59">
        <v>147938</v>
      </c>
    </row>
    <row r="14" spans="1:13" s="42" customFormat="1" ht="24" customHeight="1">
      <c r="A14" s="57"/>
      <c r="B14" s="58"/>
      <c r="C14" s="58" t="s">
        <v>493</v>
      </c>
      <c r="D14" s="29" t="s">
        <v>494</v>
      </c>
      <c r="E14" s="59"/>
      <c r="F14" s="59"/>
      <c r="G14" s="59"/>
      <c r="H14" s="69"/>
      <c r="I14" s="59"/>
      <c r="J14" s="69"/>
      <c r="K14" s="59">
        <v>200</v>
      </c>
      <c r="L14" s="69">
        <f>SUM(J14:K14)</f>
        <v>200</v>
      </c>
      <c r="M14" s="59">
        <v>200</v>
      </c>
    </row>
    <row r="15" spans="1:13" s="42" customFormat="1" ht="25.5" customHeight="1">
      <c r="A15" s="57"/>
      <c r="B15" s="58"/>
      <c r="C15" s="58" t="s">
        <v>85</v>
      </c>
      <c r="D15" s="29" t="s">
        <v>83</v>
      </c>
      <c r="E15" s="59">
        <v>3274</v>
      </c>
      <c r="F15" s="59">
        <v>126580</v>
      </c>
      <c r="G15" s="59"/>
      <c r="H15" s="69">
        <f t="shared" si="0"/>
        <v>129854</v>
      </c>
      <c r="I15" s="59">
        <v>2200</v>
      </c>
      <c r="J15" s="69">
        <f t="shared" si="1"/>
        <v>132054</v>
      </c>
      <c r="K15" s="59">
        <v>558</v>
      </c>
      <c r="L15" s="69">
        <f t="shared" si="2"/>
        <v>132612</v>
      </c>
      <c r="M15" s="59">
        <v>123076</v>
      </c>
    </row>
    <row r="16" spans="1:13" s="42" customFormat="1" ht="25.5" customHeight="1">
      <c r="A16" s="57"/>
      <c r="B16" s="58"/>
      <c r="C16" s="58" t="s">
        <v>85</v>
      </c>
      <c r="D16" s="29" t="s">
        <v>86</v>
      </c>
      <c r="E16" s="59">
        <v>37865</v>
      </c>
      <c r="F16" s="59"/>
      <c r="G16" s="59"/>
      <c r="H16" s="69">
        <f t="shared" si="0"/>
        <v>37865</v>
      </c>
      <c r="I16" s="59">
        <v>-1182</v>
      </c>
      <c r="J16" s="69">
        <f t="shared" si="1"/>
        <v>36683</v>
      </c>
      <c r="K16" s="59">
        <v>6856</v>
      </c>
      <c r="L16" s="69">
        <f t="shared" si="2"/>
        <v>43539</v>
      </c>
      <c r="M16" s="59"/>
    </row>
    <row r="17" spans="1:13" s="42" customFormat="1" ht="19.5" customHeight="1">
      <c r="A17" s="60"/>
      <c r="B17" s="60"/>
      <c r="C17" s="60"/>
      <c r="D17" s="60" t="s">
        <v>113</v>
      </c>
      <c r="E17" s="56">
        <f>E7+E8+E9+E10+E11</f>
        <v>289027</v>
      </c>
      <c r="F17" s="56">
        <f>F7+F8+F9+F10+F11</f>
        <v>389620</v>
      </c>
      <c r="G17" s="56">
        <f>G7+G8+G9+G10+G11</f>
        <v>0</v>
      </c>
      <c r="H17" s="56">
        <f>SUM(E17:G17)</f>
        <v>678647</v>
      </c>
      <c r="I17" s="56">
        <f>I7+I8+I9+I10+I11</f>
        <v>141932</v>
      </c>
      <c r="J17" s="56">
        <f>J7+J8+J9+J10+J11</f>
        <v>820579</v>
      </c>
      <c r="K17" s="56">
        <f>K7+K8+K9+K10+K11</f>
        <v>9976</v>
      </c>
      <c r="L17" s="56">
        <f>L7+L8+L9+L10+L11</f>
        <v>830555</v>
      </c>
      <c r="M17" s="56">
        <f>M7+M8+M9+M10+M11</f>
        <v>640832</v>
      </c>
    </row>
    <row r="18" spans="13:14" ht="12.75">
      <c r="M18"/>
      <c r="N18"/>
    </row>
    <row r="19" spans="1:14" ht="12.75">
      <c r="A19" s="13" t="s">
        <v>110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/>
      <c r="N19"/>
    </row>
    <row r="20" spans="1:14" ht="56.25">
      <c r="A20" s="39" t="s">
        <v>15</v>
      </c>
      <c r="B20" s="39" t="s">
        <v>16</v>
      </c>
      <c r="C20" s="39"/>
      <c r="D20" s="39" t="s">
        <v>17</v>
      </c>
      <c r="E20" s="40" t="s">
        <v>408</v>
      </c>
      <c r="F20" s="40" t="s">
        <v>409</v>
      </c>
      <c r="G20" s="40" t="s">
        <v>410</v>
      </c>
      <c r="H20" s="40" t="s">
        <v>2</v>
      </c>
      <c r="I20" s="40" t="s">
        <v>465</v>
      </c>
      <c r="J20" s="40" t="s">
        <v>2</v>
      </c>
      <c r="K20" s="40" t="s">
        <v>486</v>
      </c>
      <c r="L20" s="40" t="s">
        <v>2</v>
      </c>
      <c r="M20" s="277" t="s">
        <v>508</v>
      </c>
      <c r="N20"/>
    </row>
    <row r="21" spans="1:14" ht="12.75">
      <c r="A21" s="68" t="s">
        <v>6</v>
      </c>
      <c r="B21" s="68"/>
      <c r="C21" s="68"/>
      <c r="D21" s="68" t="s">
        <v>14</v>
      </c>
      <c r="E21" s="69"/>
      <c r="F21" s="69"/>
      <c r="G21" s="69"/>
      <c r="H21" s="69"/>
      <c r="I21" s="69"/>
      <c r="J21" s="69"/>
      <c r="K21" s="69"/>
      <c r="L21" s="69"/>
      <c r="M21" s="2"/>
      <c r="N21"/>
    </row>
    <row r="22" spans="1:14" ht="12.75">
      <c r="A22" s="57"/>
      <c r="B22" s="58" t="s">
        <v>70</v>
      </c>
      <c r="C22" s="58"/>
      <c r="D22" s="29" t="s">
        <v>3</v>
      </c>
      <c r="E22" s="59">
        <v>96703</v>
      </c>
      <c r="F22" s="59">
        <v>14894</v>
      </c>
      <c r="G22" s="59"/>
      <c r="H22" s="69">
        <f>SUM(E22:G22)</f>
        <v>111597</v>
      </c>
      <c r="I22" s="69">
        <v>0</v>
      </c>
      <c r="J22" s="69">
        <f>H22+I22</f>
        <v>111597</v>
      </c>
      <c r="K22" s="69">
        <v>536</v>
      </c>
      <c r="L22" s="69">
        <f>J22+K22</f>
        <v>112133</v>
      </c>
      <c r="M22" s="88">
        <v>112013</v>
      </c>
      <c r="N22"/>
    </row>
    <row r="23" spans="1:14" ht="22.5">
      <c r="A23" s="57"/>
      <c r="B23" s="58" t="s">
        <v>72</v>
      </c>
      <c r="C23" s="58"/>
      <c r="D23" s="29" t="s">
        <v>71</v>
      </c>
      <c r="E23" s="59">
        <v>19603</v>
      </c>
      <c r="F23" s="59">
        <v>2700</v>
      </c>
      <c r="G23" s="59"/>
      <c r="H23" s="69">
        <f>SUM(E23:G23)</f>
        <v>22303</v>
      </c>
      <c r="I23" s="69">
        <v>0</v>
      </c>
      <c r="J23" s="69">
        <f>H23+I23</f>
        <v>22303</v>
      </c>
      <c r="K23" s="69">
        <v>-974</v>
      </c>
      <c r="L23" s="69">
        <f>J23+K23</f>
        <v>21329</v>
      </c>
      <c r="M23" s="88">
        <v>20941</v>
      </c>
      <c r="N23"/>
    </row>
    <row r="24" spans="1:14" ht="12.75">
      <c r="A24" s="57"/>
      <c r="B24" s="58" t="s">
        <v>73</v>
      </c>
      <c r="C24" s="58"/>
      <c r="D24" s="29" t="s">
        <v>0</v>
      </c>
      <c r="E24" s="59">
        <v>9769</v>
      </c>
      <c r="F24" s="59">
        <v>500</v>
      </c>
      <c r="G24" s="59"/>
      <c r="H24" s="69">
        <f>SUM(E24:G24)</f>
        <v>10269</v>
      </c>
      <c r="I24" s="69">
        <v>0</v>
      </c>
      <c r="J24" s="69">
        <f>H24+I24</f>
        <v>10269</v>
      </c>
      <c r="K24" s="69">
        <v>438</v>
      </c>
      <c r="L24" s="69">
        <f>J24+K24</f>
        <v>10707</v>
      </c>
      <c r="M24" s="88">
        <v>8068</v>
      </c>
      <c r="N24"/>
    </row>
    <row r="25" spans="1:14" ht="12.75">
      <c r="A25" s="60"/>
      <c r="B25" s="60"/>
      <c r="C25" s="60"/>
      <c r="D25" s="60" t="s">
        <v>2</v>
      </c>
      <c r="E25" s="56">
        <f>SUM(E22:E24)</f>
        <v>126075</v>
      </c>
      <c r="F25" s="56">
        <f>SUM(F22:F24)</f>
        <v>18094</v>
      </c>
      <c r="G25" s="56">
        <f>SUM(G22:G24)</f>
        <v>0</v>
      </c>
      <c r="H25" s="56">
        <f>SUM(E25:G25)</f>
        <v>144169</v>
      </c>
      <c r="I25" s="56">
        <f>I22+I23+I24</f>
        <v>0</v>
      </c>
      <c r="J25" s="56">
        <f>SUM(J22:J24)</f>
        <v>144169</v>
      </c>
      <c r="K25" s="56">
        <f>K22+K23+K24</f>
        <v>0</v>
      </c>
      <c r="L25" s="56">
        <f>SUM(L22:L24)</f>
        <v>144169</v>
      </c>
      <c r="M25" s="24">
        <f>M22+M23+M24</f>
        <v>141022</v>
      </c>
      <c r="N25"/>
    </row>
    <row r="26" spans="13:14" ht="12.75">
      <c r="M26"/>
      <c r="N26"/>
    </row>
    <row r="27" spans="1:14" ht="12.75">
      <c r="A27" s="367" t="s">
        <v>111</v>
      </c>
      <c r="B27" s="367"/>
      <c r="C27" s="367"/>
      <c r="D27" s="367"/>
      <c r="E27"/>
      <c r="F27"/>
      <c r="G27"/>
      <c r="H27"/>
      <c r="I27"/>
      <c r="J27"/>
      <c r="K27"/>
      <c r="L27"/>
      <c r="M27"/>
      <c r="N27"/>
    </row>
    <row r="28" spans="1:14" ht="56.25">
      <c r="A28" s="50" t="s">
        <v>15</v>
      </c>
      <c r="B28" s="50" t="s">
        <v>16</v>
      </c>
      <c r="C28" s="50"/>
      <c r="D28" s="50" t="s">
        <v>17</v>
      </c>
      <c r="E28" s="40" t="s">
        <v>408</v>
      </c>
      <c r="F28" s="40" t="s">
        <v>409</v>
      </c>
      <c r="G28" s="40" t="s">
        <v>410</v>
      </c>
      <c r="H28" s="40" t="s">
        <v>2</v>
      </c>
      <c r="I28" s="40" t="s">
        <v>465</v>
      </c>
      <c r="J28" s="40" t="s">
        <v>2</v>
      </c>
      <c r="K28" s="40" t="s">
        <v>486</v>
      </c>
      <c r="L28" s="40" t="s">
        <v>2</v>
      </c>
      <c r="M28" s="40" t="s">
        <v>508</v>
      </c>
      <c r="N28"/>
    </row>
    <row r="29" spans="1:14" ht="12.75">
      <c r="A29" s="68" t="s">
        <v>6</v>
      </c>
      <c r="B29" s="68"/>
      <c r="C29" s="68"/>
      <c r="D29" s="68" t="s">
        <v>14</v>
      </c>
      <c r="E29" s="69"/>
      <c r="F29" s="69"/>
      <c r="G29" s="69"/>
      <c r="H29" s="69"/>
      <c r="I29" s="69"/>
      <c r="J29" s="69"/>
      <c r="K29" s="69"/>
      <c r="L29" s="69"/>
      <c r="M29" s="1"/>
      <c r="N29"/>
    </row>
    <row r="30" spans="1:14" ht="12.75">
      <c r="A30" s="57"/>
      <c r="B30" s="58" t="s">
        <v>70</v>
      </c>
      <c r="C30" s="58"/>
      <c r="D30" s="29" t="s">
        <v>3</v>
      </c>
      <c r="E30" s="59">
        <v>9923</v>
      </c>
      <c r="F30" s="59"/>
      <c r="G30" s="59"/>
      <c r="H30" s="69">
        <f>SUM(E30:G30)</f>
        <v>9923</v>
      </c>
      <c r="I30" s="69">
        <v>0</v>
      </c>
      <c r="J30" s="69">
        <f>H30+I30</f>
        <v>9923</v>
      </c>
      <c r="K30" s="69">
        <v>2004</v>
      </c>
      <c r="L30" s="69">
        <f>J30+K30</f>
        <v>11927</v>
      </c>
      <c r="M30" s="88">
        <v>11500</v>
      </c>
      <c r="N30"/>
    </row>
    <row r="31" spans="1:14" ht="22.5">
      <c r="A31" s="57"/>
      <c r="B31" s="58" t="s">
        <v>72</v>
      </c>
      <c r="C31" s="58"/>
      <c r="D31" s="29" t="s">
        <v>71</v>
      </c>
      <c r="E31" s="59">
        <v>1712</v>
      </c>
      <c r="F31" s="59"/>
      <c r="G31" s="59"/>
      <c r="H31" s="69">
        <f>SUM(E31:G31)</f>
        <v>1712</v>
      </c>
      <c r="I31" s="69">
        <v>0</v>
      </c>
      <c r="J31" s="69">
        <f>H31+I31</f>
        <v>1712</v>
      </c>
      <c r="K31" s="69">
        <v>189</v>
      </c>
      <c r="L31" s="69">
        <f>J31+K31</f>
        <v>1901</v>
      </c>
      <c r="M31" s="88">
        <v>1901</v>
      </c>
      <c r="N31"/>
    </row>
    <row r="32" spans="1:14" ht="12.75">
      <c r="A32" s="57"/>
      <c r="B32" s="58" t="s">
        <v>73</v>
      </c>
      <c r="C32" s="58"/>
      <c r="D32" s="29" t="s">
        <v>0</v>
      </c>
      <c r="E32" s="59">
        <v>5263</v>
      </c>
      <c r="F32" s="59">
        <v>15500</v>
      </c>
      <c r="G32" s="59">
        <v>13980</v>
      </c>
      <c r="H32" s="69">
        <f>SUM(E32:G32)</f>
        <v>34743</v>
      </c>
      <c r="I32" s="69">
        <v>-19029</v>
      </c>
      <c r="J32" s="69">
        <f>H32+I32</f>
        <v>15714</v>
      </c>
      <c r="K32" s="69">
        <v>-953</v>
      </c>
      <c r="L32" s="69">
        <f>J32+K32</f>
        <v>14761</v>
      </c>
      <c r="M32" s="88">
        <v>6526</v>
      </c>
      <c r="N32"/>
    </row>
    <row r="33" spans="1:14" ht="12.75">
      <c r="A33" s="60"/>
      <c r="B33" s="60"/>
      <c r="C33" s="60"/>
      <c r="D33" s="60" t="s">
        <v>2</v>
      </c>
      <c r="E33" s="56">
        <f>SUM(E30:E32)</f>
        <v>16898</v>
      </c>
      <c r="F33" s="56">
        <f>SUM(F30:F32)</f>
        <v>15500</v>
      </c>
      <c r="G33" s="56">
        <f>SUM(G30:G32)</f>
        <v>13980</v>
      </c>
      <c r="H33" s="56">
        <f>SUM(E33:G33)</f>
        <v>46378</v>
      </c>
      <c r="I33" s="56">
        <f>SUM(I30:I32)</f>
        <v>-19029</v>
      </c>
      <c r="J33" s="56">
        <f>SUM(J30:J32)</f>
        <v>27349</v>
      </c>
      <c r="K33" s="56">
        <f>SUM(K30:K32)</f>
        <v>1240</v>
      </c>
      <c r="L33" s="56">
        <f>SUM(L30:L32)</f>
        <v>28589</v>
      </c>
      <c r="M33" s="279">
        <f>SUM(M30:M32)</f>
        <v>19927</v>
      </c>
      <c r="N33"/>
    </row>
    <row r="34" spans="13:14" ht="12.75">
      <c r="M34"/>
      <c r="N34"/>
    </row>
    <row r="35" spans="1:14" ht="12.75">
      <c r="A35" s="61"/>
      <c r="B35" s="62" t="s">
        <v>70</v>
      </c>
      <c r="C35" s="61"/>
      <c r="D35" s="62" t="s">
        <v>103</v>
      </c>
      <c r="E35" s="63">
        <f aca="true" t="shared" si="3" ref="E35:I37">E7+E22+E30</f>
        <v>123863</v>
      </c>
      <c r="F35" s="63">
        <f t="shared" si="3"/>
        <v>54273</v>
      </c>
      <c r="G35" s="63">
        <f t="shared" si="3"/>
        <v>0</v>
      </c>
      <c r="H35" s="63">
        <f t="shared" si="3"/>
        <v>178136</v>
      </c>
      <c r="I35" s="63">
        <f t="shared" si="3"/>
        <v>72817</v>
      </c>
      <c r="J35" s="63">
        <f>H35+I35</f>
        <v>250953</v>
      </c>
      <c r="K35" s="63">
        <f>K7+K22+K30</f>
        <v>2540</v>
      </c>
      <c r="L35" s="63">
        <f>J35+K35</f>
        <v>253493</v>
      </c>
      <c r="M35" s="280">
        <f>M7+M22+M30</f>
        <v>221083</v>
      </c>
      <c r="N35"/>
    </row>
    <row r="36" spans="1:14" ht="12.75">
      <c r="A36" s="61"/>
      <c r="B36" s="62" t="s">
        <v>72</v>
      </c>
      <c r="C36" s="61"/>
      <c r="D36" s="62" t="s">
        <v>104</v>
      </c>
      <c r="E36" s="63">
        <f t="shared" si="3"/>
        <v>24627</v>
      </c>
      <c r="F36" s="63">
        <f t="shared" si="3"/>
        <v>10006</v>
      </c>
      <c r="G36" s="63">
        <f t="shared" si="3"/>
        <v>0</v>
      </c>
      <c r="H36" s="63">
        <f t="shared" si="3"/>
        <v>34633</v>
      </c>
      <c r="I36" s="63">
        <f t="shared" si="3"/>
        <v>9953</v>
      </c>
      <c r="J36" s="63">
        <f>H36+I36</f>
        <v>44586</v>
      </c>
      <c r="K36" s="63">
        <f>K8+K23+K31</f>
        <v>-785</v>
      </c>
      <c r="L36" s="63">
        <f>J36+K36</f>
        <v>43801</v>
      </c>
      <c r="M36" s="280">
        <f>M31+M23+M8</f>
        <v>33901</v>
      </c>
      <c r="N36"/>
    </row>
    <row r="37" spans="1:14" ht="12.75">
      <c r="A37" s="61"/>
      <c r="B37" s="62" t="s">
        <v>73</v>
      </c>
      <c r="C37" s="61"/>
      <c r="D37" s="62" t="s">
        <v>0</v>
      </c>
      <c r="E37" s="63">
        <f t="shared" si="3"/>
        <v>84273</v>
      </c>
      <c r="F37" s="63">
        <f t="shared" si="3"/>
        <v>206352</v>
      </c>
      <c r="G37" s="63">
        <f t="shared" si="3"/>
        <v>13980</v>
      </c>
      <c r="H37" s="63">
        <f t="shared" si="3"/>
        <v>304605</v>
      </c>
      <c r="I37" s="63">
        <f t="shared" si="3"/>
        <v>38763</v>
      </c>
      <c r="J37" s="63">
        <f>H37+I37</f>
        <v>343368</v>
      </c>
      <c r="K37" s="63">
        <f>K9+K24+K32</f>
        <v>1485</v>
      </c>
      <c r="L37" s="63">
        <f>J37+K37</f>
        <v>344853</v>
      </c>
      <c r="M37" s="280">
        <f>M32+M24+M9</f>
        <v>262368</v>
      </c>
      <c r="N37"/>
    </row>
    <row r="38" spans="1:14" ht="12.75">
      <c r="A38" s="61"/>
      <c r="B38" s="62" t="s">
        <v>74</v>
      </c>
      <c r="C38" s="61"/>
      <c r="D38" s="62" t="s">
        <v>105</v>
      </c>
      <c r="E38" s="63">
        <f aca="true" t="shared" si="4" ref="E38:G39">E10</f>
        <v>19000</v>
      </c>
      <c r="F38" s="63">
        <f t="shared" si="4"/>
        <v>0</v>
      </c>
      <c r="G38" s="63">
        <f t="shared" si="4"/>
        <v>0</v>
      </c>
      <c r="H38" s="63">
        <f>SUM(E38:G38)</f>
        <v>19000</v>
      </c>
      <c r="I38" s="63">
        <f>I10</f>
        <v>-2960</v>
      </c>
      <c r="J38" s="63">
        <f>H38+I38</f>
        <v>16040</v>
      </c>
      <c r="K38" s="63">
        <f>K10</f>
        <v>0</v>
      </c>
      <c r="L38" s="63">
        <f>J38+K38</f>
        <v>16040</v>
      </c>
      <c r="M38" s="280">
        <f>M10</f>
        <v>12900</v>
      </c>
      <c r="N38"/>
    </row>
    <row r="39" spans="1:14" ht="12.75">
      <c r="A39" s="61"/>
      <c r="B39" s="62" t="s">
        <v>75</v>
      </c>
      <c r="C39" s="61"/>
      <c r="D39" s="62" t="s">
        <v>80</v>
      </c>
      <c r="E39" s="63">
        <f t="shared" si="4"/>
        <v>180237</v>
      </c>
      <c r="F39" s="63">
        <f t="shared" si="4"/>
        <v>152583</v>
      </c>
      <c r="G39" s="63">
        <f t="shared" si="4"/>
        <v>0</v>
      </c>
      <c r="H39" s="63">
        <f>H11</f>
        <v>332820</v>
      </c>
      <c r="I39" s="63">
        <f>I11</f>
        <v>4330</v>
      </c>
      <c r="J39" s="63">
        <f>H39+I39</f>
        <v>337150</v>
      </c>
      <c r="K39" s="63">
        <f>K11</f>
        <v>7976</v>
      </c>
      <c r="L39" s="63">
        <f>J39+K39</f>
        <v>345126</v>
      </c>
      <c r="M39" s="280">
        <f>M11</f>
        <v>271529</v>
      </c>
      <c r="N39"/>
    </row>
    <row r="40" spans="1:14" ht="12.75">
      <c r="A40" s="64"/>
      <c r="B40" s="64"/>
      <c r="C40" s="64"/>
      <c r="D40" s="65" t="s">
        <v>114</v>
      </c>
      <c r="E40" s="66">
        <f>SUM(E35:E39)</f>
        <v>432000</v>
      </c>
      <c r="F40" s="66">
        <f>SUM(F35:F39)</f>
        <v>423214</v>
      </c>
      <c r="G40" s="66">
        <f>SUM(G35:G39)</f>
        <v>13980</v>
      </c>
      <c r="H40" s="63">
        <f>SUM(E40:G40)</f>
        <v>869194</v>
      </c>
      <c r="I40" s="66">
        <f>SUM(I35:I39)</f>
        <v>122903</v>
      </c>
      <c r="J40" s="63">
        <f>SUM(J35:J39)</f>
        <v>992097</v>
      </c>
      <c r="K40" s="66">
        <f>SUM(K35:K39)</f>
        <v>11216</v>
      </c>
      <c r="L40" s="63">
        <f>SUM(L35:L39)</f>
        <v>1003313</v>
      </c>
      <c r="M40" s="280">
        <f>SUM(M35:M39)</f>
        <v>801781</v>
      </c>
      <c r="N40"/>
    </row>
    <row r="41" spans="13:14" ht="12.75">
      <c r="M41"/>
      <c r="N41"/>
    </row>
    <row r="42" spans="1:14" ht="12.75">
      <c r="A42" s="366" t="s">
        <v>1</v>
      </c>
      <c r="B42" s="366"/>
      <c r="C42" s="366"/>
      <c r="D42" s="366"/>
      <c r="E42"/>
      <c r="F42"/>
      <c r="G42"/>
      <c r="H42"/>
      <c r="I42"/>
      <c r="J42"/>
      <c r="K42"/>
      <c r="L42"/>
      <c r="M42"/>
      <c r="N42"/>
    </row>
    <row r="43" spans="1:14" ht="12.75">
      <c r="A43" s="367" t="s">
        <v>102</v>
      </c>
      <c r="B43" s="367"/>
      <c r="C43" s="367"/>
      <c r="D43" s="367"/>
      <c r="E43"/>
      <c r="F43"/>
      <c r="G43"/>
      <c r="H43"/>
      <c r="I43"/>
      <c r="J43"/>
      <c r="K43"/>
      <c r="L43"/>
      <c r="M43"/>
      <c r="N43"/>
    </row>
    <row r="44" spans="1:14" ht="12.75">
      <c r="A44" s="43" t="s">
        <v>7</v>
      </c>
      <c r="B44" s="67"/>
      <c r="C44" s="67"/>
      <c r="D44" s="45" t="s">
        <v>1</v>
      </c>
      <c r="E44" s="46"/>
      <c r="F44" s="46"/>
      <c r="G44" s="46"/>
      <c r="H44" s="46"/>
      <c r="I44" s="46"/>
      <c r="J44" s="46"/>
      <c r="K44" s="46"/>
      <c r="L44" s="46"/>
      <c r="M44" s="278"/>
      <c r="N44"/>
    </row>
    <row r="45" spans="1:14" ht="12.75">
      <c r="A45" s="57"/>
      <c r="B45" s="58" t="s">
        <v>76</v>
      </c>
      <c r="C45" s="58"/>
      <c r="D45" s="29" t="s">
        <v>87</v>
      </c>
      <c r="E45" s="59">
        <v>1500</v>
      </c>
      <c r="F45" s="59">
        <v>946632</v>
      </c>
      <c r="G45" s="59"/>
      <c r="H45" s="69">
        <f>SUM(E45:G45)</f>
        <v>948132</v>
      </c>
      <c r="I45" s="88">
        <v>149413</v>
      </c>
      <c r="J45" s="69">
        <f>SUM(H45:I45)</f>
        <v>1097545</v>
      </c>
      <c r="K45" s="88">
        <v>46645</v>
      </c>
      <c r="L45" s="69">
        <f>SUM(J45:K45)</f>
        <v>1144190</v>
      </c>
      <c r="M45" s="88">
        <v>441921</v>
      </c>
      <c r="N45"/>
    </row>
    <row r="46" spans="1:14" ht="12.75">
      <c r="A46" s="57"/>
      <c r="B46" s="58" t="s">
        <v>77</v>
      </c>
      <c r="C46" s="58"/>
      <c r="D46" s="29" t="s">
        <v>21</v>
      </c>
      <c r="E46" s="59"/>
      <c r="F46" s="59">
        <v>264039</v>
      </c>
      <c r="G46" s="59"/>
      <c r="H46" s="69">
        <f>SUM(E46:G46)</f>
        <v>264039</v>
      </c>
      <c r="I46" s="88">
        <v>4338</v>
      </c>
      <c r="J46" s="69">
        <f>SUM(H46:I46)</f>
        <v>268377</v>
      </c>
      <c r="K46" s="88">
        <v>45469</v>
      </c>
      <c r="L46" s="69">
        <f>SUM(J46:K46)</f>
        <v>313846</v>
      </c>
      <c r="M46" s="88">
        <v>109940</v>
      </c>
      <c r="N46"/>
    </row>
    <row r="47" spans="1:14" ht="12.75">
      <c r="A47" s="57"/>
      <c r="B47" s="58" t="s">
        <v>78</v>
      </c>
      <c r="C47" s="58"/>
      <c r="D47" s="29" t="s">
        <v>88</v>
      </c>
      <c r="E47" s="59"/>
      <c r="F47" s="59"/>
      <c r="G47" s="59"/>
      <c r="H47" s="69">
        <f>SUM(E47:G47)</f>
        <v>0</v>
      </c>
      <c r="I47" s="69"/>
      <c r="J47" s="69"/>
      <c r="K47" s="69"/>
      <c r="L47" s="69"/>
      <c r="M47" s="2"/>
      <c r="N47"/>
    </row>
    <row r="48" spans="1:13" s="3" customFormat="1" ht="12.75">
      <c r="A48" s="60"/>
      <c r="B48" s="60"/>
      <c r="C48" s="60"/>
      <c r="D48" s="60" t="s">
        <v>2</v>
      </c>
      <c r="E48" s="56">
        <f aca="true" t="shared" si="5" ref="E48:J48">SUM(E45:E47)</f>
        <v>1500</v>
      </c>
      <c r="F48" s="56">
        <f t="shared" si="5"/>
        <v>1210671</v>
      </c>
      <c r="G48" s="56">
        <f t="shared" si="5"/>
        <v>0</v>
      </c>
      <c r="H48" s="56">
        <f t="shared" si="5"/>
        <v>1212171</v>
      </c>
      <c r="I48" s="56">
        <f t="shared" si="5"/>
        <v>153751</v>
      </c>
      <c r="J48" s="56">
        <f t="shared" si="5"/>
        <v>1365922</v>
      </c>
      <c r="K48" s="56">
        <f>SUM(K45:K47)</f>
        <v>92114</v>
      </c>
      <c r="L48" s="56">
        <f>SUM(L45:L47)</f>
        <v>1458036</v>
      </c>
      <c r="M48" s="24">
        <f>SUM(M45:M47)</f>
        <v>551861</v>
      </c>
    </row>
    <row r="49" spans="13:14" ht="12.75">
      <c r="M49"/>
      <c r="N49"/>
    </row>
    <row r="50" spans="1:14" ht="12.75">
      <c r="A50" s="367" t="s">
        <v>110</v>
      </c>
      <c r="B50" s="367"/>
      <c r="C50" s="367"/>
      <c r="D50" s="367"/>
      <c r="E50"/>
      <c r="F50"/>
      <c r="G50"/>
      <c r="H50"/>
      <c r="I50"/>
      <c r="J50"/>
      <c r="K50"/>
      <c r="L50"/>
      <c r="M50"/>
      <c r="N50"/>
    </row>
    <row r="51" spans="1:14" ht="12.75">
      <c r="A51" s="43" t="s">
        <v>7</v>
      </c>
      <c r="B51" s="67"/>
      <c r="C51" s="67"/>
      <c r="D51" s="45" t="s">
        <v>1</v>
      </c>
      <c r="E51" s="46"/>
      <c r="F51" s="46"/>
      <c r="G51" s="46"/>
      <c r="H51" s="46"/>
      <c r="I51" s="46"/>
      <c r="J51" s="46"/>
      <c r="K51" s="46"/>
      <c r="L51" s="46"/>
      <c r="M51" s="278"/>
      <c r="N51"/>
    </row>
    <row r="52" spans="1:14" ht="12.75">
      <c r="A52" s="57"/>
      <c r="B52" s="58" t="s">
        <v>76</v>
      </c>
      <c r="C52" s="58"/>
      <c r="D52" s="29" t="s">
        <v>87</v>
      </c>
      <c r="E52" s="59"/>
      <c r="F52" s="59">
        <v>1000</v>
      </c>
      <c r="G52" s="59"/>
      <c r="H52" s="69">
        <f>SUM(E52:G52)</f>
        <v>1000</v>
      </c>
      <c r="I52" s="69">
        <v>0</v>
      </c>
      <c r="J52" s="69">
        <f>H52+I52</f>
        <v>1000</v>
      </c>
      <c r="K52" s="69">
        <v>0</v>
      </c>
      <c r="L52" s="69">
        <f>J52+K52</f>
        <v>1000</v>
      </c>
      <c r="M52" s="256">
        <v>449</v>
      </c>
      <c r="N52"/>
    </row>
    <row r="53" spans="1:14" ht="12.75">
      <c r="A53" s="60"/>
      <c r="B53" s="60"/>
      <c r="C53" s="60"/>
      <c r="D53" s="60" t="s">
        <v>2</v>
      </c>
      <c r="E53" s="56">
        <f>SUM(E52:E52)</f>
        <v>0</v>
      </c>
      <c r="F53" s="56">
        <f>SUM(F52:F52)</f>
        <v>1000</v>
      </c>
      <c r="G53" s="56">
        <f>SUM(G52:G52)</f>
        <v>0</v>
      </c>
      <c r="H53" s="56">
        <f>SUM(H52:H52)</f>
        <v>1000</v>
      </c>
      <c r="I53" s="56">
        <f>I52</f>
        <v>0</v>
      </c>
      <c r="J53" s="56">
        <f>J52</f>
        <v>1000</v>
      </c>
      <c r="K53" s="56">
        <f>K52</f>
        <v>0</v>
      </c>
      <c r="L53" s="56">
        <f>L52</f>
        <v>1000</v>
      </c>
      <c r="M53" s="28">
        <f>SUM(M52)</f>
        <v>449</v>
      </c>
      <c r="N53"/>
    </row>
    <row r="54" spans="1:14" ht="12.75">
      <c r="A54" s="230"/>
      <c r="B54" s="230"/>
      <c r="C54" s="230"/>
      <c r="D54" s="230"/>
      <c r="E54" s="231"/>
      <c r="F54" s="231"/>
      <c r="G54" s="231"/>
      <c r="H54" s="231"/>
      <c r="I54" s="231"/>
      <c r="J54" s="231"/>
      <c r="K54" s="231"/>
      <c r="L54" s="231"/>
      <c r="M54"/>
      <c r="N54"/>
    </row>
    <row r="55" spans="13:14" ht="12.75">
      <c r="M55"/>
      <c r="N55"/>
    </row>
    <row r="56" spans="1:14" ht="12.75">
      <c r="A56" s="367" t="s">
        <v>111</v>
      </c>
      <c r="B56" s="367"/>
      <c r="C56" s="367"/>
      <c r="D56" s="367"/>
      <c r="E56"/>
      <c r="F56"/>
      <c r="G56"/>
      <c r="H56"/>
      <c r="I56"/>
      <c r="J56"/>
      <c r="K56"/>
      <c r="L56"/>
      <c r="M56"/>
      <c r="N56"/>
    </row>
    <row r="57" spans="1:14" ht="12.75">
      <c r="A57" s="43" t="s">
        <v>7</v>
      </c>
      <c r="B57" s="67"/>
      <c r="C57" s="67"/>
      <c r="D57" s="45" t="s">
        <v>1</v>
      </c>
      <c r="E57" s="46"/>
      <c r="F57" s="46"/>
      <c r="G57" s="46"/>
      <c r="H57" s="46"/>
      <c r="I57" s="46"/>
      <c r="J57" s="46"/>
      <c r="K57" s="46"/>
      <c r="L57" s="46"/>
      <c r="M57" s="278"/>
      <c r="N57"/>
    </row>
    <row r="58" spans="1:14" ht="12.75">
      <c r="A58" s="57"/>
      <c r="B58" s="58" t="s">
        <v>76</v>
      </c>
      <c r="C58" s="58"/>
      <c r="D58" s="29" t="s">
        <v>87</v>
      </c>
      <c r="E58" s="59">
        <v>395</v>
      </c>
      <c r="F58" s="59"/>
      <c r="G58" s="59"/>
      <c r="H58" s="69">
        <f>SUM(E58:G58)</f>
        <v>395</v>
      </c>
      <c r="I58" s="69">
        <v>0</v>
      </c>
      <c r="J58" s="69">
        <f>H58+I58</f>
        <v>395</v>
      </c>
      <c r="K58" s="69">
        <v>109</v>
      </c>
      <c r="L58" s="69">
        <f>J58+K58</f>
        <v>504</v>
      </c>
      <c r="M58" s="256">
        <v>436</v>
      </c>
      <c r="N58"/>
    </row>
    <row r="59" spans="1:14" ht="12.75">
      <c r="A59" s="60"/>
      <c r="B59" s="60"/>
      <c r="C59" s="60"/>
      <c r="D59" s="60" t="s">
        <v>2</v>
      </c>
      <c r="E59" s="56">
        <f>SUM(E58:E58)</f>
        <v>395</v>
      </c>
      <c r="F59" s="56">
        <f>SUM(F58:F58)</f>
        <v>0</v>
      </c>
      <c r="G59" s="56">
        <f>SUM(G58:G58)</f>
        <v>0</v>
      </c>
      <c r="H59" s="56">
        <f>SUM(H58:H58)</f>
        <v>395</v>
      </c>
      <c r="I59" s="56">
        <f>I58</f>
        <v>0</v>
      </c>
      <c r="J59" s="56">
        <f>H59+I59</f>
        <v>395</v>
      </c>
      <c r="K59" s="56">
        <f>K58</f>
        <v>109</v>
      </c>
      <c r="L59" s="56">
        <f>J59+K59</f>
        <v>504</v>
      </c>
      <c r="M59" s="28">
        <f>SUM(M58)</f>
        <v>436</v>
      </c>
      <c r="N59"/>
    </row>
    <row r="60" spans="13:14" ht="12.75">
      <c r="M60"/>
      <c r="N60"/>
    </row>
    <row r="61" spans="1:14" ht="12.75">
      <c r="A61" s="61"/>
      <c r="B61" s="62" t="s">
        <v>76</v>
      </c>
      <c r="C61" s="61"/>
      <c r="D61" s="61" t="s">
        <v>87</v>
      </c>
      <c r="E61" s="63">
        <f aca="true" t="shared" si="6" ref="E61:J61">E45+E52+E58</f>
        <v>1895</v>
      </c>
      <c r="F61" s="63">
        <f t="shared" si="6"/>
        <v>947632</v>
      </c>
      <c r="G61" s="63">
        <f t="shared" si="6"/>
        <v>0</v>
      </c>
      <c r="H61" s="63">
        <f t="shared" si="6"/>
        <v>949527</v>
      </c>
      <c r="I61" s="63">
        <f t="shared" si="6"/>
        <v>149413</v>
      </c>
      <c r="J61" s="63">
        <f t="shared" si="6"/>
        <v>1098940</v>
      </c>
      <c r="K61" s="63">
        <f>K58+K45</f>
        <v>46754</v>
      </c>
      <c r="L61" s="63">
        <f>L45+L52+L58</f>
        <v>1145694</v>
      </c>
      <c r="M61" s="280">
        <f>M45+M52+M58</f>
        <v>442806</v>
      </c>
      <c r="N61"/>
    </row>
    <row r="62" spans="1:14" ht="12.75">
      <c r="A62" s="61"/>
      <c r="B62" s="62" t="s">
        <v>77</v>
      </c>
      <c r="C62" s="61"/>
      <c r="D62" s="61" t="s">
        <v>21</v>
      </c>
      <c r="E62" s="63">
        <f>E46</f>
        <v>0</v>
      </c>
      <c r="F62" s="63">
        <f>F46</f>
        <v>264039</v>
      </c>
      <c r="G62" s="63">
        <f>G46</f>
        <v>0</v>
      </c>
      <c r="H62" s="63">
        <f>SUM(E62:G62)</f>
        <v>264039</v>
      </c>
      <c r="I62" s="63">
        <f>I46</f>
        <v>4338</v>
      </c>
      <c r="J62" s="63">
        <f>J46</f>
        <v>268377</v>
      </c>
      <c r="K62" s="63">
        <v>45469</v>
      </c>
      <c r="L62" s="63">
        <f>L46</f>
        <v>313846</v>
      </c>
      <c r="M62" s="280">
        <f>M46</f>
        <v>109940</v>
      </c>
      <c r="N62"/>
    </row>
    <row r="63" spans="1:14" ht="12.75">
      <c r="A63" s="61"/>
      <c r="B63" s="62" t="s">
        <v>78</v>
      </c>
      <c r="C63" s="61"/>
      <c r="D63" s="70" t="s">
        <v>88</v>
      </c>
      <c r="E63" s="63">
        <f>E47</f>
        <v>0</v>
      </c>
      <c r="F63" s="63">
        <f>F47</f>
        <v>0</v>
      </c>
      <c r="G63" s="63"/>
      <c r="H63" s="63">
        <f>SUM(E63:G63)</f>
        <v>0</v>
      </c>
      <c r="I63" s="63"/>
      <c r="J63" s="63"/>
      <c r="K63" s="63"/>
      <c r="L63" s="63"/>
      <c r="M63" s="281"/>
      <c r="N63"/>
    </row>
    <row r="64" spans="1:14" ht="12.75">
      <c r="A64" s="65"/>
      <c r="B64" s="65"/>
      <c r="C64" s="65"/>
      <c r="D64" s="116" t="s">
        <v>115</v>
      </c>
      <c r="E64" s="66">
        <f>SUM(E61:E63)</f>
        <v>1895</v>
      </c>
      <c r="F64" s="66">
        <f>SUM(F61:F63)</f>
        <v>1211671</v>
      </c>
      <c r="G64" s="66">
        <f>SUM(G61:G63)</f>
        <v>0</v>
      </c>
      <c r="H64" s="66">
        <f>SUM(H61:H63)</f>
        <v>1213566</v>
      </c>
      <c r="I64" s="66">
        <f>SUM(I61:I63)</f>
        <v>153751</v>
      </c>
      <c r="J64" s="66">
        <f>SUM(H64:I64)</f>
        <v>1367317</v>
      </c>
      <c r="K64" s="66">
        <f>SUM(K61:K63)</f>
        <v>92223</v>
      </c>
      <c r="L64" s="66">
        <f>SUM(J64:K64)</f>
        <v>1459540</v>
      </c>
      <c r="M64" s="280">
        <f>SUM(M61:M63)</f>
        <v>552746</v>
      </c>
      <c r="N64"/>
    </row>
    <row r="65" spans="1:12" s="235" customFormat="1" ht="12.75">
      <c r="A65" s="232"/>
      <c r="B65" s="232"/>
      <c r="C65" s="232"/>
      <c r="D65" s="233"/>
      <c r="E65" s="234"/>
      <c r="F65" s="234"/>
      <c r="G65" s="234"/>
      <c r="H65" s="234"/>
      <c r="I65" s="234"/>
      <c r="J65" s="234"/>
      <c r="K65" s="234"/>
      <c r="L65" s="234"/>
    </row>
    <row r="66" spans="1:4" s="235" customFormat="1" ht="12.75">
      <c r="A66" s="366" t="s">
        <v>117</v>
      </c>
      <c r="B66" s="366"/>
      <c r="C66" s="366"/>
      <c r="D66" s="366"/>
    </row>
    <row r="67" spans="1:4" s="235" customFormat="1" ht="12.75">
      <c r="A67" s="367" t="s">
        <v>102</v>
      </c>
      <c r="B67" s="367"/>
      <c r="C67" s="367"/>
      <c r="D67" s="367"/>
    </row>
    <row r="68" spans="1:13" s="235" customFormat="1" ht="12.75">
      <c r="A68" s="43" t="s">
        <v>8</v>
      </c>
      <c r="B68" s="67"/>
      <c r="C68" s="67"/>
      <c r="D68" s="45" t="s">
        <v>117</v>
      </c>
      <c r="E68" s="46"/>
      <c r="F68" s="46"/>
      <c r="G68" s="46"/>
      <c r="H68" s="46"/>
      <c r="I68" s="46"/>
      <c r="J68" s="46"/>
      <c r="K68" s="46"/>
      <c r="L68" s="46"/>
      <c r="M68" s="283"/>
    </row>
    <row r="69" spans="1:13" s="235" customFormat="1" ht="12.75">
      <c r="A69" s="72"/>
      <c r="B69" s="72" t="s">
        <v>118</v>
      </c>
      <c r="C69" s="72"/>
      <c r="D69" s="73" t="s">
        <v>174</v>
      </c>
      <c r="E69" s="74">
        <v>12054</v>
      </c>
      <c r="F69" s="74"/>
      <c r="G69" s="74"/>
      <c r="H69" s="74">
        <f>SUM(E69:G69)</f>
        <v>12054</v>
      </c>
      <c r="I69" s="74"/>
      <c r="J69" s="74">
        <f>H69+I69</f>
        <v>12054</v>
      </c>
      <c r="K69" s="74"/>
      <c r="L69" s="74">
        <f>J69+K69</f>
        <v>12054</v>
      </c>
      <c r="M69" s="284">
        <v>12054</v>
      </c>
    </row>
    <row r="70" spans="1:13" s="235" customFormat="1" ht="12.75">
      <c r="A70" s="72"/>
      <c r="B70" s="72"/>
      <c r="C70" s="72"/>
      <c r="D70" s="73" t="s">
        <v>186</v>
      </c>
      <c r="E70" s="74"/>
      <c r="F70" s="74">
        <v>12000</v>
      </c>
      <c r="G70" s="74"/>
      <c r="H70" s="74">
        <f>SUM(E70:G70)</f>
        <v>12000</v>
      </c>
      <c r="I70" s="74"/>
      <c r="J70" s="74">
        <f>H70+I70</f>
        <v>12000</v>
      </c>
      <c r="K70" s="74"/>
      <c r="L70" s="74">
        <f>J70+K70</f>
        <v>12000</v>
      </c>
      <c r="M70" s="284">
        <v>12000</v>
      </c>
    </row>
    <row r="71" spans="1:13" s="235" customFormat="1" ht="25.5">
      <c r="A71" s="72"/>
      <c r="B71" s="72"/>
      <c r="C71" s="72"/>
      <c r="D71" s="151" t="s">
        <v>444</v>
      </c>
      <c r="E71" s="74"/>
      <c r="F71" s="74"/>
      <c r="G71" s="74"/>
      <c r="H71" s="74">
        <f>SUM(E71:G71)</f>
        <v>0</v>
      </c>
      <c r="I71" s="74"/>
      <c r="J71" s="74">
        <f>H71+I71</f>
        <v>0</v>
      </c>
      <c r="K71" s="74"/>
      <c r="L71" s="74">
        <f>J71+K71</f>
        <v>0</v>
      </c>
      <c r="M71" s="284"/>
    </row>
    <row r="72" spans="1:13" s="235" customFormat="1" ht="12.75">
      <c r="A72" s="65"/>
      <c r="B72" s="65" t="s">
        <v>118</v>
      </c>
      <c r="C72" s="65"/>
      <c r="D72" s="82" t="s">
        <v>117</v>
      </c>
      <c r="E72" s="66">
        <f>SUM(E69:E70)</f>
        <v>12054</v>
      </c>
      <c r="F72" s="66">
        <f>SUM(F69:F71)</f>
        <v>12000</v>
      </c>
      <c r="G72" s="66">
        <f>SUM(G69:G70)</f>
        <v>0</v>
      </c>
      <c r="H72" s="66">
        <f>SUM(E72:G72)</f>
        <v>24054</v>
      </c>
      <c r="I72" s="66">
        <f>SUM(I69:I71)</f>
        <v>0</v>
      </c>
      <c r="J72" s="66">
        <f>SUM(J69:J71)</f>
        <v>24054</v>
      </c>
      <c r="K72" s="66">
        <f>SUM(K69:K71)</f>
        <v>0</v>
      </c>
      <c r="L72" s="66">
        <f>SUM(L69:L71)</f>
        <v>24054</v>
      </c>
      <c r="M72" s="280">
        <f>SUM(M69:M71)</f>
        <v>24054</v>
      </c>
    </row>
    <row r="73" spans="1:13" s="235" customFormat="1" ht="12.75">
      <c r="A73" s="232"/>
      <c r="B73" s="232"/>
      <c r="C73" s="232"/>
      <c r="D73" s="233"/>
      <c r="E73" s="234"/>
      <c r="F73" s="234"/>
      <c r="G73" s="234"/>
      <c r="H73" s="234"/>
      <c r="I73" s="234"/>
      <c r="J73" s="234"/>
      <c r="K73" s="234"/>
      <c r="L73" s="234"/>
      <c r="M73" s="282"/>
    </row>
    <row r="74" spans="1:14" ht="25.5" customHeight="1">
      <c r="A74" s="363" t="s">
        <v>116</v>
      </c>
      <c r="B74" s="364"/>
      <c r="C74" s="364"/>
      <c r="D74" s="365"/>
      <c r="E74" s="66">
        <f>E40+E64+E72</f>
        <v>445949</v>
      </c>
      <c r="F74" s="66">
        <f>F40+F64+F72</f>
        <v>1646885</v>
      </c>
      <c r="G74" s="66">
        <f>G40+G64+G72</f>
        <v>13980</v>
      </c>
      <c r="H74" s="66">
        <f>H40+H64+H72</f>
        <v>2106814</v>
      </c>
      <c r="I74" s="66">
        <f>I40+I64+I72</f>
        <v>276654</v>
      </c>
      <c r="J74" s="66">
        <f>SUM(H74:I74)</f>
        <v>2383468</v>
      </c>
      <c r="K74" s="66">
        <f>K40+K64+K72</f>
        <v>103439</v>
      </c>
      <c r="L74" s="66">
        <f>SUM(J74:K74)</f>
        <v>2486907</v>
      </c>
      <c r="M74" s="285">
        <f>M40+M64+M72</f>
        <v>1378581</v>
      </c>
      <c r="N74"/>
    </row>
    <row r="76" spans="8:14" ht="12.75">
      <c r="H76" s="71"/>
      <c r="M76" s="71"/>
      <c r="N76" s="71"/>
    </row>
    <row r="79" spans="5:14" ht="12.75">
      <c r="E79"/>
      <c r="F79"/>
      <c r="G79"/>
      <c r="H79"/>
      <c r="I79"/>
      <c r="J79"/>
      <c r="K79"/>
      <c r="L79"/>
      <c r="M79"/>
      <c r="N79"/>
    </row>
    <row r="80" spans="5:14" ht="12.75">
      <c r="E80"/>
      <c r="F80"/>
      <c r="G80"/>
      <c r="H80"/>
      <c r="I80"/>
      <c r="J80"/>
      <c r="K80"/>
      <c r="L80"/>
      <c r="M80"/>
      <c r="N80"/>
    </row>
    <row r="81" spans="5:14" ht="12.75">
      <c r="E81"/>
      <c r="F81"/>
      <c r="G81"/>
      <c r="H81"/>
      <c r="I81"/>
      <c r="J81"/>
      <c r="K81"/>
      <c r="L81"/>
      <c r="M81"/>
      <c r="N81"/>
    </row>
    <row r="82" spans="5:14" ht="12.75">
      <c r="E82"/>
      <c r="F82"/>
      <c r="G82"/>
      <c r="H82"/>
      <c r="I82"/>
      <c r="J82"/>
      <c r="K82"/>
      <c r="L82"/>
      <c r="M82"/>
      <c r="N82"/>
    </row>
    <row r="83" spans="5:14" ht="12.75">
      <c r="E83"/>
      <c r="F83"/>
      <c r="G83"/>
      <c r="H83"/>
      <c r="I83"/>
      <c r="J83"/>
      <c r="K83"/>
      <c r="L83"/>
      <c r="M83"/>
      <c r="N83"/>
    </row>
    <row r="84" spans="5:14" ht="12.75">
      <c r="E84"/>
      <c r="F84"/>
      <c r="G84"/>
      <c r="H84"/>
      <c r="I84"/>
      <c r="J84"/>
      <c r="K84"/>
      <c r="L84"/>
      <c r="M84"/>
      <c r="N84"/>
    </row>
  </sheetData>
  <sheetProtection/>
  <mergeCells count="12">
    <mergeCell ref="A3:D3"/>
    <mergeCell ref="A4:D4"/>
    <mergeCell ref="A27:D27"/>
    <mergeCell ref="A1:M1"/>
    <mergeCell ref="A2:M2"/>
    <mergeCell ref="A74:D74"/>
    <mergeCell ref="A66:D66"/>
    <mergeCell ref="A42:D42"/>
    <mergeCell ref="A43:D43"/>
    <mergeCell ref="A50:D50"/>
    <mergeCell ref="A56:D56"/>
    <mergeCell ref="A67:D6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&amp;L4. melléklet a 10/2021. (V.27.) önk.rendelethez, ezer Ft
</oddHeader>
  </headerFooter>
  <rowBreaks count="1" manualBreakCount="1">
    <brk id="2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view="pageLayout" workbookViewId="0" topLeftCell="A1">
      <selection activeCell="D8" sqref="D8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7.28125" style="0" customWidth="1"/>
    <col min="4" max="4" width="47.421875" style="0" customWidth="1"/>
  </cols>
  <sheetData>
    <row r="1" spans="1:10" ht="15.75">
      <c r="A1" s="370" t="s">
        <v>413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5.75">
      <c r="A2" s="371" t="s">
        <v>266</v>
      </c>
      <c r="B2" s="371"/>
      <c r="C2" s="371"/>
      <c r="D2" s="371"/>
      <c r="E2" s="371"/>
      <c r="F2" s="371"/>
      <c r="G2" s="371"/>
      <c r="H2" s="371"/>
      <c r="I2" s="371"/>
      <c r="J2" s="371"/>
    </row>
    <row r="3" spans="1:10" ht="25.5">
      <c r="A3" s="286" t="s">
        <v>18</v>
      </c>
      <c r="B3" s="286" t="s">
        <v>19</v>
      </c>
      <c r="C3" s="286" t="s">
        <v>16</v>
      </c>
      <c r="D3" s="287" t="s">
        <v>17</v>
      </c>
      <c r="E3" s="288" t="s">
        <v>411</v>
      </c>
      <c r="F3" s="289" t="s">
        <v>478</v>
      </c>
      <c r="G3" s="289" t="s">
        <v>513</v>
      </c>
      <c r="H3" s="289" t="s">
        <v>478</v>
      </c>
      <c r="I3" s="289" t="s">
        <v>514</v>
      </c>
      <c r="J3" s="289" t="s">
        <v>508</v>
      </c>
    </row>
    <row r="4" spans="1:10" ht="12.75">
      <c r="A4" s="290" t="s">
        <v>6</v>
      </c>
      <c r="B4" s="290" t="s">
        <v>75</v>
      </c>
      <c r="C4" s="291"/>
      <c r="D4" s="292" t="s">
        <v>80</v>
      </c>
      <c r="E4" s="240"/>
      <c r="F4" s="240"/>
      <c r="G4" s="240"/>
      <c r="H4" s="240"/>
      <c r="I4" s="240"/>
      <c r="J4" s="120"/>
    </row>
    <row r="5" spans="1:10" ht="12.75">
      <c r="A5" s="290"/>
      <c r="B5" s="293"/>
      <c r="C5" s="294" t="s">
        <v>181</v>
      </c>
      <c r="D5" s="295" t="s">
        <v>260</v>
      </c>
      <c r="E5" s="296">
        <v>0</v>
      </c>
      <c r="F5" s="296"/>
      <c r="G5" s="296">
        <f aca="true" t="shared" si="0" ref="G5:G10">E5+F5</f>
        <v>0</v>
      </c>
      <c r="H5" s="296">
        <v>362</v>
      </c>
      <c r="I5" s="296">
        <f aca="true" t="shared" si="1" ref="I5:I10">G5+H5</f>
        <v>362</v>
      </c>
      <c r="J5" s="122">
        <v>315</v>
      </c>
    </row>
    <row r="6" spans="1:10" ht="12.75">
      <c r="A6" s="297"/>
      <c r="B6" s="297"/>
      <c r="C6" s="298" t="s">
        <v>82</v>
      </c>
      <c r="D6" s="299" t="s">
        <v>267</v>
      </c>
      <c r="E6" s="240"/>
      <c r="F6" s="240"/>
      <c r="G6" s="240">
        <f t="shared" si="0"/>
        <v>0</v>
      </c>
      <c r="H6" s="240"/>
      <c r="I6" s="240">
        <f t="shared" si="1"/>
        <v>0</v>
      </c>
      <c r="J6" s="119"/>
    </row>
    <row r="7" spans="1:10" ht="12.75">
      <c r="A7" s="297"/>
      <c r="B7" s="297"/>
      <c r="C7" s="291"/>
      <c r="D7" s="292" t="s">
        <v>257</v>
      </c>
      <c r="E7" s="240">
        <v>300</v>
      </c>
      <c r="F7" s="240"/>
      <c r="G7" s="240">
        <f t="shared" si="0"/>
        <v>300</v>
      </c>
      <c r="H7" s="240"/>
      <c r="I7" s="240">
        <f t="shared" si="1"/>
        <v>300</v>
      </c>
      <c r="J7" s="119">
        <v>300</v>
      </c>
    </row>
    <row r="8" spans="1:10" ht="12.75">
      <c r="A8" s="297"/>
      <c r="B8" s="297"/>
      <c r="C8" s="291"/>
      <c r="D8" s="292" t="s">
        <v>268</v>
      </c>
      <c r="E8" s="240">
        <v>27447</v>
      </c>
      <c r="F8" s="240"/>
      <c r="G8" s="240">
        <f t="shared" si="0"/>
        <v>27447</v>
      </c>
      <c r="H8" s="240"/>
      <c r="I8" s="240">
        <f t="shared" si="1"/>
        <v>27447</v>
      </c>
      <c r="J8" s="119">
        <v>14438</v>
      </c>
    </row>
    <row r="9" spans="1:10" ht="12.75">
      <c r="A9" s="297"/>
      <c r="B9" s="297"/>
      <c r="C9" s="291"/>
      <c r="D9" s="292" t="s">
        <v>261</v>
      </c>
      <c r="E9" s="240">
        <v>136654</v>
      </c>
      <c r="F9" s="240">
        <v>3312</v>
      </c>
      <c r="G9" s="240">
        <f t="shared" si="0"/>
        <v>139966</v>
      </c>
      <c r="H9" s="240"/>
      <c r="I9" s="240">
        <f t="shared" si="1"/>
        <v>139966</v>
      </c>
      <c r="J9" s="119">
        <v>132895</v>
      </c>
    </row>
    <row r="10" spans="1:10" ht="12.75">
      <c r="A10" s="297"/>
      <c r="B10" s="297"/>
      <c r="C10" s="291"/>
      <c r="D10" s="300" t="s">
        <v>263</v>
      </c>
      <c r="E10" s="240">
        <v>700</v>
      </c>
      <c r="F10" s="240"/>
      <c r="G10" s="240">
        <f t="shared" si="0"/>
        <v>700</v>
      </c>
      <c r="H10" s="240"/>
      <c r="I10" s="240">
        <f t="shared" si="1"/>
        <v>700</v>
      </c>
      <c r="J10" s="119">
        <v>200</v>
      </c>
    </row>
    <row r="11" spans="1:10" ht="12.75">
      <c r="A11" s="297"/>
      <c r="B11" s="297"/>
      <c r="C11" s="291"/>
      <c r="D11" s="301" t="s">
        <v>2</v>
      </c>
      <c r="E11" s="296">
        <f>SUM(E7:E10)</f>
        <v>165101</v>
      </c>
      <c r="F11" s="302">
        <f>SUM(F5:F10)</f>
        <v>3312</v>
      </c>
      <c r="G11" s="302">
        <f>SUM(G5:G10)</f>
        <v>168413</v>
      </c>
      <c r="H11" s="302"/>
      <c r="I11" s="302">
        <f>SUM(I7:I10)</f>
        <v>168413</v>
      </c>
      <c r="J11" s="122">
        <f>SUM(J7:J10)</f>
        <v>147833</v>
      </c>
    </row>
    <row r="12" spans="1:10" ht="12.75">
      <c r="A12" s="297"/>
      <c r="B12" s="297"/>
      <c r="C12" s="291"/>
      <c r="D12" s="303"/>
      <c r="E12" s="304"/>
      <c r="F12" s="240"/>
      <c r="G12" s="240"/>
      <c r="H12" s="240"/>
      <c r="I12" s="240"/>
      <c r="J12" s="119"/>
    </row>
    <row r="13" spans="1:10" ht="25.5">
      <c r="A13" s="297"/>
      <c r="B13" s="297"/>
      <c r="C13" s="298" t="s">
        <v>493</v>
      </c>
      <c r="D13" s="305" t="s">
        <v>494</v>
      </c>
      <c r="E13" s="304"/>
      <c r="F13" s="240"/>
      <c r="G13" s="240"/>
      <c r="H13" s="240"/>
      <c r="I13" s="240"/>
      <c r="J13" s="119"/>
    </row>
    <row r="14" spans="1:10" ht="12.75">
      <c r="A14" s="297"/>
      <c r="B14" s="297"/>
      <c r="C14" s="291"/>
      <c r="D14" s="292" t="s">
        <v>467</v>
      </c>
      <c r="E14" s="304"/>
      <c r="F14" s="240"/>
      <c r="G14" s="240"/>
      <c r="H14" s="240">
        <v>200</v>
      </c>
      <c r="I14" s="240">
        <f>SUM(G14:H14)</f>
        <v>200</v>
      </c>
      <c r="J14" s="119">
        <v>200</v>
      </c>
    </row>
    <row r="15" spans="1:10" ht="12.75">
      <c r="A15" s="297"/>
      <c r="B15" s="297"/>
      <c r="C15" s="291"/>
      <c r="D15" s="306" t="s">
        <v>2</v>
      </c>
      <c r="E15" s="302"/>
      <c r="F15" s="302"/>
      <c r="G15" s="302"/>
      <c r="H15" s="302">
        <f>SUM(H14)</f>
        <v>200</v>
      </c>
      <c r="I15" s="302">
        <f>SUM(I14)</f>
        <v>200</v>
      </c>
      <c r="J15" s="302">
        <f>SUM(J14)</f>
        <v>200</v>
      </c>
    </row>
    <row r="16" spans="1:10" ht="12.75">
      <c r="A16" s="297"/>
      <c r="B16" s="297"/>
      <c r="C16" s="291"/>
      <c r="D16" s="303"/>
      <c r="E16" s="304"/>
      <c r="F16" s="240"/>
      <c r="G16" s="240"/>
      <c r="H16" s="240"/>
      <c r="I16" s="240"/>
      <c r="J16" s="119"/>
    </row>
    <row r="17" spans="1:10" ht="12.75">
      <c r="A17" s="297"/>
      <c r="B17" s="297"/>
      <c r="C17" s="298" t="s">
        <v>84</v>
      </c>
      <c r="D17" s="307" t="s">
        <v>269</v>
      </c>
      <c r="E17" s="240"/>
      <c r="F17" s="240"/>
      <c r="G17" s="240"/>
      <c r="H17" s="240"/>
      <c r="I17" s="240"/>
      <c r="J17" s="119"/>
    </row>
    <row r="18" spans="1:10" ht="25.5">
      <c r="A18" s="297"/>
      <c r="B18" s="297"/>
      <c r="C18" s="291"/>
      <c r="D18" s="300" t="s">
        <v>515</v>
      </c>
      <c r="E18" s="240"/>
      <c r="F18" s="240"/>
      <c r="G18" s="240">
        <f aca="true" t="shared" si="2" ref="G18:G23">E18+F18</f>
        <v>0</v>
      </c>
      <c r="H18" s="240"/>
      <c r="I18" s="240">
        <f aca="true" t="shared" si="3" ref="I18:I23">G18+H18</f>
        <v>0</v>
      </c>
      <c r="J18" s="119"/>
    </row>
    <row r="19" spans="1:10" ht="12.75">
      <c r="A19" s="297"/>
      <c r="B19" s="297"/>
      <c r="C19" s="291"/>
      <c r="D19" s="300" t="s">
        <v>270</v>
      </c>
      <c r="E19" s="240">
        <v>3000</v>
      </c>
      <c r="F19" s="240"/>
      <c r="G19" s="240">
        <f t="shared" si="2"/>
        <v>3000</v>
      </c>
      <c r="H19" s="240"/>
      <c r="I19" s="240">
        <f t="shared" si="3"/>
        <v>3000</v>
      </c>
      <c r="J19" s="119">
        <v>0</v>
      </c>
    </row>
    <row r="20" spans="1:10" ht="12.75">
      <c r="A20" s="297"/>
      <c r="B20" s="297"/>
      <c r="C20" s="291"/>
      <c r="D20" s="308" t="s">
        <v>271</v>
      </c>
      <c r="E20" s="240">
        <v>119640</v>
      </c>
      <c r="F20" s="240"/>
      <c r="G20" s="240">
        <f t="shared" si="2"/>
        <v>119640</v>
      </c>
      <c r="H20" s="240"/>
      <c r="I20" s="240">
        <f t="shared" si="3"/>
        <v>119640</v>
      </c>
      <c r="J20" s="119">
        <v>114625</v>
      </c>
    </row>
    <row r="21" spans="1:10" ht="25.5">
      <c r="A21" s="297"/>
      <c r="B21" s="297"/>
      <c r="C21" s="291"/>
      <c r="D21" s="300" t="s">
        <v>272</v>
      </c>
      <c r="E21" s="240">
        <v>274</v>
      </c>
      <c r="F21" s="240"/>
      <c r="G21" s="240">
        <f t="shared" si="2"/>
        <v>274</v>
      </c>
      <c r="H21" s="240"/>
      <c r="I21" s="240">
        <f t="shared" si="3"/>
        <v>274</v>
      </c>
      <c r="J21" s="119">
        <v>105</v>
      </c>
    </row>
    <row r="22" spans="1:10" ht="12.75">
      <c r="A22" s="297"/>
      <c r="B22" s="297"/>
      <c r="C22" s="291"/>
      <c r="D22" s="300" t="s">
        <v>258</v>
      </c>
      <c r="E22" s="240">
        <v>1300</v>
      </c>
      <c r="F22" s="240"/>
      <c r="G22" s="240">
        <f t="shared" si="2"/>
        <v>1300</v>
      </c>
      <c r="H22" s="240">
        <v>-362</v>
      </c>
      <c r="I22" s="240">
        <f t="shared" si="3"/>
        <v>938</v>
      </c>
      <c r="J22" s="119">
        <v>351</v>
      </c>
    </row>
    <row r="23" spans="1:10" ht="12.75">
      <c r="A23" s="297"/>
      <c r="B23" s="297"/>
      <c r="C23" s="291"/>
      <c r="D23" s="300" t="s">
        <v>466</v>
      </c>
      <c r="E23" s="240"/>
      <c r="F23" s="240">
        <v>4000</v>
      </c>
      <c r="G23" s="240">
        <f t="shared" si="2"/>
        <v>4000</v>
      </c>
      <c r="H23" s="240"/>
      <c r="I23" s="240">
        <f t="shared" si="3"/>
        <v>4000</v>
      </c>
      <c r="J23" s="119">
        <v>4000</v>
      </c>
    </row>
    <row r="24" spans="1:10" ht="12.75">
      <c r="A24" s="297"/>
      <c r="B24" s="297"/>
      <c r="C24" s="291"/>
      <c r="D24" s="307" t="s">
        <v>2</v>
      </c>
      <c r="E24" s="304">
        <f>SUM(E18:E23)</f>
        <v>124214</v>
      </c>
      <c r="F24" s="304">
        <f>SUM(F23)</f>
        <v>4000</v>
      </c>
      <c r="G24" s="304">
        <f>SUM(G18:G23)</f>
        <v>128214</v>
      </c>
      <c r="H24" s="304">
        <f>SUM(H18:H23)</f>
        <v>-362</v>
      </c>
      <c r="I24" s="304">
        <f>SUM(I18:I23)</f>
        <v>127852</v>
      </c>
      <c r="J24" s="24">
        <f>SUM(J19:J23)</f>
        <v>119081</v>
      </c>
    </row>
    <row r="25" spans="1:10" ht="12.75">
      <c r="A25" s="297"/>
      <c r="B25" s="297"/>
      <c r="C25" s="298"/>
      <c r="D25" s="307" t="s">
        <v>269</v>
      </c>
      <c r="E25" s="304"/>
      <c r="F25" s="240"/>
      <c r="G25" s="240"/>
      <c r="H25" s="240"/>
      <c r="I25" s="240"/>
      <c r="J25" s="119"/>
    </row>
    <row r="26" spans="1:10" ht="12.75">
      <c r="A26" s="297"/>
      <c r="B26" s="297"/>
      <c r="C26" s="291"/>
      <c r="D26" s="300" t="s">
        <v>273</v>
      </c>
      <c r="E26" s="240">
        <v>2000</v>
      </c>
      <c r="F26" s="240">
        <v>-1000</v>
      </c>
      <c r="G26" s="240">
        <f>E26+F26</f>
        <v>1000</v>
      </c>
      <c r="H26" s="240"/>
      <c r="I26" s="240">
        <f>G26+H26</f>
        <v>1000</v>
      </c>
      <c r="J26" s="119">
        <v>880</v>
      </c>
    </row>
    <row r="27" spans="1:10" ht="12.75">
      <c r="A27" s="297"/>
      <c r="B27" s="297"/>
      <c r="C27" s="291"/>
      <c r="D27" s="300" t="s">
        <v>274</v>
      </c>
      <c r="E27" s="240">
        <v>3000</v>
      </c>
      <c r="F27" s="240">
        <v>-1000</v>
      </c>
      <c r="G27" s="240">
        <f>E27+F27</f>
        <v>2000</v>
      </c>
      <c r="H27" s="240"/>
      <c r="I27" s="240">
        <f>G27+H27</f>
        <v>2000</v>
      </c>
      <c r="J27" s="119">
        <v>1600</v>
      </c>
    </row>
    <row r="28" spans="1:10" ht="12.75">
      <c r="A28" s="297"/>
      <c r="B28" s="297"/>
      <c r="C28" s="291"/>
      <c r="D28" s="300" t="s">
        <v>275</v>
      </c>
      <c r="E28" s="240">
        <v>500</v>
      </c>
      <c r="F28" s="240"/>
      <c r="G28" s="240">
        <f>E28+F28</f>
        <v>500</v>
      </c>
      <c r="H28" s="240"/>
      <c r="I28" s="240">
        <f>G28+H28</f>
        <v>500</v>
      </c>
      <c r="J28" s="119">
        <v>500</v>
      </c>
    </row>
    <row r="29" spans="1:10" ht="12.75">
      <c r="A29" s="297"/>
      <c r="B29" s="297"/>
      <c r="C29" s="291"/>
      <c r="D29" s="300" t="s">
        <v>262</v>
      </c>
      <c r="E29" s="240">
        <v>140</v>
      </c>
      <c r="F29" s="240"/>
      <c r="G29" s="240">
        <f>E29+F29</f>
        <v>140</v>
      </c>
      <c r="H29" s="240"/>
      <c r="I29" s="240">
        <f>G29+H29</f>
        <v>140</v>
      </c>
      <c r="J29" s="119">
        <v>0</v>
      </c>
    </row>
    <row r="30" spans="1:10" ht="12.75">
      <c r="A30" s="297"/>
      <c r="B30" s="297"/>
      <c r="C30" s="291"/>
      <c r="D30" s="300" t="s">
        <v>467</v>
      </c>
      <c r="E30" s="240"/>
      <c r="F30" s="240">
        <v>200</v>
      </c>
      <c r="G30" s="240">
        <f>E30+F30</f>
        <v>200</v>
      </c>
      <c r="H30" s="240">
        <v>-200</v>
      </c>
      <c r="I30" s="240">
        <f>G30+H30</f>
        <v>0</v>
      </c>
      <c r="J30" s="119"/>
    </row>
    <row r="31" spans="1:10" ht="12.75">
      <c r="A31" s="297"/>
      <c r="B31" s="297"/>
      <c r="C31" s="291"/>
      <c r="D31" s="300" t="s">
        <v>495</v>
      </c>
      <c r="E31" s="240"/>
      <c r="F31" s="240"/>
      <c r="G31" s="240"/>
      <c r="H31" s="240">
        <v>1120</v>
      </c>
      <c r="I31" s="240">
        <v>1120</v>
      </c>
      <c r="J31" s="119">
        <v>1120</v>
      </c>
    </row>
    <row r="32" spans="1:10" ht="12.75">
      <c r="A32" s="297"/>
      <c r="B32" s="297"/>
      <c r="C32" s="291"/>
      <c r="D32" s="307" t="s">
        <v>2</v>
      </c>
      <c r="E32" s="304">
        <f>SUM(E26:E29)</f>
        <v>5640</v>
      </c>
      <c r="F32" s="240">
        <f>SUM(F26:F30)</f>
        <v>-1800</v>
      </c>
      <c r="G32" s="240">
        <f>SUM(E32:F32)</f>
        <v>3840</v>
      </c>
      <c r="H32" s="240">
        <f>SUM(H26:H31)</f>
        <v>920</v>
      </c>
      <c r="I32" s="240">
        <f>SUM(G32:H32)</f>
        <v>4760</v>
      </c>
      <c r="J32" s="119">
        <f>SUM(J26:J31)</f>
        <v>4100</v>
      </c>
    </row>
    <row r="33" spans="1:10" ht="12.75">
      <c r="A33" s="297"/>
      <c r="B33" s="297"/>
      <c r="C33" s="291"/>
      <c r="D33" s="309" t="s">
        <v>276</v>
      </c>
      <c r="E33" s="296">
        <f aca="true" t="shared" si="4" ref="E33:J33">E24+E32</f>
        <v>129854</v>
      </c>
      <c r="F33" s="296">
        <f t="shared" si="4"/>
        <v>2200</v>
      </c>
      <c r="G33" s="296">
        <f t="shared" si="4"/>
        <v>132054</v>
      </c>
      <c r="H33" s="296">
        <f t="shared" si="4"/>
        <v>558</v>
      </c>
      <c r="I33" s="296">
        <f t="shared" si="4"/>
        <v>132612</v>
      </c>
      <c r="J33" s="122">
        <f t="shared" si="4"/>
        <v>123181</v>
      </c>
    </row>
    <row r="34" spans="1:10" ht="12.75">
      <c r="A34" s="297"/>
      <c r="B34" s="297"/>
      <c r="C34" s="298" t="s">
        <v>85</v>
      </c>
      <c r="D34" s="309" t="s">
        <v>164</v>
      </c>
      <c r="E34" s="302">
        <v>37865</v>
      </c>
      <c r="F34" s="302">
        <v>-1182</v>
      </c>
      <c r="G34" s="302">
        <f>SUM(E34:F34)</f>
        <v>36683</v>
      </c>
      <c r="H34" s="302">
        <v>59938</v>
      </c>
      <c r="I34" s="302">
        <f>SUM(G34:H34)</f>
        <v>96621</v>
      </c>
      <c r="J34" s="280">
        <v>0</v>
      </c>
    </row>
    <row r="35" spans="1:10" ht="12.75">
      <c r="A35" s="310"/>
      <c r="B35" s="310"/>
      <c r="C35" s="311"/>
      <c r="D35" s="312" t="s">
        <v>249</v>
      </c>
      <c r="E35" s="313">
        <f>+E11+E24+E32+E34</f>
        <v>332820</v>
      </c>
      <c r="F35" s="313">
        <f>+F11+F24+F32+F34</f>
        <v>4330</v>
      </c>
      <c r="G35" s="313">
        <f>+G11+G24+G32+G34</f>
        <v>337150</v>
      </c>
      <c r="H35" s="313">
        <f>+H11+H24+H32+H34+H15+H5</f>
        <v>61058</v>
      </c>
      <c r="I35" s="313">
        <f>+I11+I24+I32+I34+I5+I15</f>
        <v>398208</v>
      </c>
      <c r="J35" s="280">
        <f>J11+J24+J32+J5+J14</f>
        <v>271529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paperSize="9" scale="72" r:id="rId1"/>
  <headerFooter>
    <oddHeader>&amp;L5. melléklet az  10/2021. (V.27.)  önk.rendelethez, 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view="pageLayout" workbookViewId="0" topLeftCell="A1">
      <selection activeCell="C21" sqref="C21"/>
    </sheetView>
  </sheetViews>
  <sheetFormatPr defaultColWidth="9.140625" defaultRowHeight="12.75"/>
  <cols>
    <col min="4" max="4" width="33.140625" style="0" customWidth="1"/>
    <col min="5" max="5" width="9.140625" style="0" customWidth="1"/>
  </cols>
  <sheetData>
    <row r="1" spans="1:6" ht="15.75">
      <c r="A1" s="372" t="s">
        <v>413</v>
      </c>
      <c r="B1" s="372"/>
      <c r="C1" s="372"/>
      <c r="D1" s="372"/>
      <c r="E1" s="372"/>
      <c r="F1" s="372"/>
    </row>
    <row r="2" spans="1:6" ht="15.75">
      <c r="A2" s="371" t="s">
        <v>106</v>
      </c>
      <c r="B2" s="371"/>
      <c r="C2" s="371"/>
      <c r="D2" s="371"/>
      <c r="E2" s="371"/>
      <c r="F2" s="371"/>
    </row>
    <row r="3" spans="1:6" ht="22.5">
      <c r="A3" s="32" t="s">
        <v>18</v>
      </c>
      <c r="B3" s="32" t="s">
        <v>19</v>
      </c>
      <c r="C3" s="32" t="s">
        <v>16</v>
      </c>
      <c r="D3" s="31" t="s">
        <v>17</v>
      </c>
      <c r="E3" s="34" t="s">
        <v>411</v>
      </c>
      <c r="F3" s="349" t="s">
        <v>771</v>
      </c>
    </row>
    <row r="4" spans="1:6" ht="12.75">
      <c r="A4" s="60" t="s">
        <v>7</v>
      </c>
      <c r="B4" s="60" t="s">
        <v>78</v>
      </c>
      <c r="C4" s="123"/>
      <c r="D4" s="18" t="s">
        <v>107</v>
      </c>
      <c r="E4" s="56"/>
      <c r="F4" s="1"/>
    </row>
    <row r="5" spans="1:6" ht="12.75">
      <c r="A5" s="124"/>
      <c r="B5" s="124"/>
      <c r="C5" s="125" t="s">
        <v>108</v>
      </c>
      <c r="D5" s="16" t="s">
        <v>88</v>
      </c>
      <c r="E5" s="56">
        <f>E6</f>
        <v>0</v>
      </c>
      <c r="F5" s="28">
        <v>0</v>
      </c>
    </row>
    <row r="6" spans="1:6" ht="12.75">
      <c r="A6" s="124"/>
      <c r="B6" s="124"/>
      <c r="C6" s="125"/>
      <c r="D6" s="16" t="s">
        <v>277</v>
      </c>
      <c r="E6" s="126"/>
      <c r="F6" s="1"/>
    </row>
    <row r="7" spans="1:6" ht="12.75">
      <c r="A7" s="127"/>
      <c r="B7" s="127"/>
      <c r="C7" s="128"/>
      <c r="D7" s="129" t="s">
        <v>2</v>
      </c>
      <c r="E7" s="130">
        <f>SUM(E6)</f>
        <v>0</v>
      </c>
      <c r="F7" s="132">
        <v>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  <headerFooter>
    <oddHeader>&amp;L6. melléklet a 10/2021. (V.27.)  önk. rendelethez, 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46"/>
  <sheetViews>
    <sheetView view="pageLayout" workbookViewId="0" topLeftCell="A1">
      <selection activeCell="B8" sqref="B8"/>
    </sheetView>
  </sheetViews>
  <sheetFormatPr defaultColWidth="9.140625" defaultRowHeight="12.75"/>
  <cols>
    <col min="1" max="1" width="14.57421875" style="25" customWidth="1"/>
    <col min="2" max="2" width="50.8515625" style="25" customWidth="1"/>
    <col min="3" max="3" width="10.140625" style="25" bestFit="1" customWidth="1"/>
    <col min="4" max="4" width="9.140625" style="25" customWidth="1"/>
    <col min="5" max="5" width="10.140625" style="25" bestFit="1" customWidth="1"/>
    <col min="6" max="6" width="9.140625" style="25" customWidth="1"/>
    <col min="7" max="7" width="10.140625" style="25" bestFit="1" customWidth="1"/>
  </cols>
  <sheetData>
    <row r="1" spans="1:8" ht="21.75" customHeight="1">
      <c r="A1" s="378" t="s">
        <v>413</v>
      </c>
      <c r="B1" s="378"/>
      <c r="C1" s="378"/>
      <c r="D1" s="378"/>
      <c r="E1" s="378"/>
      <c r="F1" s="378"/>
      <c r="G1" s="378"/>
      <c r="H1" s="378"/>
    </row>
    <row r="2" spans="1:8" ht="16.5" customHeight="1">
      <c r="A2" s="362" t="s">
        <v>278</v>
      </c>
      <c r="B2" s="362"/>
      <c r="C2" s="362"/>
      <c r="D2" s="362"/>
      <c r="E2" s="362"/>
      <c r="F2" s="362"/>
      <c r="G2" s="362"/>
      <c r="H2" s="362"/>
    </row>
    <row r="3" spans="1:8" s="7" customFormat="1" ht="24" customHeight="1">
      <c r="A3" s="16"/>
      <c r="B3" s="142" t="s">
        <v>91</v>
      </c>
      <c r="C3" s="237" t="s">
        <v>411</v>
      </c>
      <c r="D3" s="237" t="s">
        <v>465</v>
      </c>
      <c r="E3" s="237" t="s">
        <v>332</v>
      </c>
      <c r="F3" s="237" t="s">
        <v>486</v>
      </c>
      <c r="G3" s="329" t="s">
        <v>2</v>
      </c>
      <c r="H3" s="276" t="s">
        <v>508</v>
      </c>
    </row>
    <row r="4" spans="1:8" ht="12.75" customHeight="1">
      <c r="A4" s="375" t="s">
        <v>21</v>
      </c>
      <c r="B4" s="376"/>
      <c r="C4" s="119"/>
      <c r="D4" s="119"/>
      <c r="E4" s="119"/>
      <c r="F4" s="119"/>
      <c r="G4" s="330"/>
      <c r="H4" s="1"/>
    </row>
    <row r="5" spans="1:8" ht="12.75" customHeight="1">
      <c r="A5" s="373" t="s">
        <v>102</v>
      </c>
      <c r="B5" s="377"/>
      <c r="C5" s="119"/>
      <c r="D5" s="119"/>
      <c r="E5" s="119"/>
      <c r="F5" s="119"/>
      <c r="G5" s="330"/>
      <c r="H5" s="2"/>
    </row>
    <row r="6" spans="1:8" s="25" customFormat="1" ht="12.75" customHeight="1">
      <c r="A6" s="28"/>
      <c r="B6" s="183" t="s">
        <v>252</v>
      </c>
      <c r="C6" s="119">
        <v>88806</v>
      </c>
      <c r="D6" s="119">
        <v>-33513</v>
      </c>
      <c r="E6" s="119">
        <f aca="true" t="shared" si="0" ref="E6:E15">SUM(C6:D6)</f>
        <v>55293</v>
      </c>
      <c r="F6" s="119">
        <v>30551</v>
      </c>
      <c r="G6" s="330">
        <f aca="true" t="shared" si="1" ref="G6:G15">SUM(E6:F6)</f>
        <v>85844</v>
      </c>
      <c r="H6" s="333">
        <v>85844</v>
      </c>
    </row>
    <row r="7" spans="1:8" s="25" customFormat="1" ht="12.75" customHeight="1">
      <c r="A7" s="28"/>
      <c r="B7" s="183" t="s">
        <v>255</v>
      </c>
      <c r="C7" s="119">
        <v>65044</v>
      </c>
      <c r="D7" s="119"/>
      <c r="E7" s="119">
        <f t="shared" si="0"/>
        <v>65044</v>
      </c>
      <c r="F7" s="119"/>
      <c r="G7" s="330">
        <f t="shared" si="1"/>
        <v>65044</v>
      </c>
      <c r="H7" s="119"/>
    </row>
    <row r="8" spans="1:8" s="25" customFormat="1" ht="12.75" customHeight="1">
      <c r="A8" s="28"/>
      <c r="B8" s="184" t="s">
        <v>424</v>
      </c>
      <c r="C8" s="119">
        <v>105450</v>
      </c>
      <c r="D8" s="119"/>
      <c r="E8" s="119">
        <f t="shared" si="0"/>
        <v>105450</v>
      </c>
      <c r="F8" s="119"/>
      <c r="G8" s="330">
        <f t="shared" si="1"/>
        <v>105450</v>
      </c>
      <c r="H8" s="119">
        <v>2921</v>
      </c>
    </row>
    <row r="9" spans="1:8" s="25" customFormat="1" ht="12.75" customHeight="1">
      <c r="A9" s="28"/>
      <c r="B9" s="184" t="s">
        <v>425</v>
      </c>
      <c r="C9" s="119">
        <v>1500</v>
      </c>
      <c r="D9" s="119"/>
      <c r="E9" s="119">
        <f t="shared" si="0"/>
        <v>1500</v>
      </c>
      <c r="F9" s="119"/>
      <c r="G9" s="330">
        <f t="shared" si="1"/>
        <v>1500</v>
      </c>
      <c r="H9" s="119"/>
    </row>
    <row r="10" spans="1:8" s="25" customFormat="1" ht="12.75" customHeight="1">
      <c r="A10" s="28"/>
      <c r="B10" s="184" t="s">
        <v>447</v>
      </c>
      <c r="C10" s="119">
        <v>3239</v>
      </c>
      <c r="D10" s="119"/>
      <c r="E10" s="119">
        <f t="shared" si="0"/>
        <v>3239</v>
      </c>
      <c r="F10" s="119"/>
      <c r="G10" s="330">
        <f t="shared" si="1"/>
        <v>3239</v>
      </c>
      <c r="H10" s="119">
        <v>3501</v>
      </c>
    </row>
    <row r="11" spans="1:8" s="25" customFormat="1" ht="12.75" customHeight="1">
      <c r="A11" s="28"/>
      <c r="B11" s="238" t="s">
        <v>468</v>
      </c>
      <c r="C11" s="239"/>
      <c r="D11" s="240">
        <v>518</v>
      </c>
      <c r="E11" s="119">
        <f t="shared" si="0"/>
        <v>518</v>
      </c>
      <c r="F11" s="240"/>
      <c r="G11" s="330">
        <f t="shared" si="1"/>
        <v>518</v>
      </c>
      <c r="H11" s="119"/>
    </row>
    <row r="12" spans="1:8" s="25" customFormat="1" ht="12.75" customHeight="1">
      <c r="A12" s="28"/>
      <c r="B12" s="238" t="s">
        <v>469</v>
      </c>
      <c r="C12" s="239"/>
      <c r="D12" s="239">
        <v>11000</v>
      </c>
      <c r="E12" s="119">
        <f t="shared" si="0"/>
        <v>11000</v>
      </c>
      <c r="F12" s="239"/>
      <c r="G12" s="330">
        <f t="shared" si="1"/>
        <v>11000</v>
      </c>
      <c r="H12" s="119"/>
    </row>
    <row r="13" spans="1:8" s="25" customFormat="1" ht="12.75" customHeight="1">
      <c r="A13" s="28"/>
      <c r="B13" s="238" t="s">
        <v>470</v>
      </c>
      <c r="C13" s="239"/>
      <c r="D13" s="239">
        <v>5000</v>
      </c>
      <c r="E13" s="119">
        <f t="shared" si="0"/>
        <v>5000</v>
      </c>
      <c r="F13" s="239"/>
      <c r="G13" s="330">
        <f t="shared" si="1"/>
        <v>5000</v>
      </c>
      <c r="H13" s="119"/>
    </row>
    <row r="14" spans="1:8" s="25" customFormat="1" ht="12.75" customHeight="1">
      <c r="A14" s="28"/>
      <c r="B14" s="238" t="s">
        <v>471</v>
      </c>
      <c r="C14" s="239"/>
      <c r="D14" s="239">
        <v>18953</v>
      </c>
      <c r="E14" s="119">
        <f t="shared" si="0"/>
        <v>18953</v>
      </c>
      <c r="F14" s="239"/>
      <c r="G14" s="330">
        <f t="shared" si="1"/>
        <v>18953</v>
      </c>
      <c r="H14" s="119">
        <v>17674</v>
      </c>
    </row>
    <row r="15" spans="1:8" s="25" customFormat="1" ht="12.75" customHeight="1">
      <c r="A15" s="28"/>
      <c r="B15" s="238" t="s">
        <v>472</v>
      </c>
      <c r="C15" s="239"/>
      <c r="D15" s="240">
        <v>2380</v>
      </c>
      <c r="E15" s="119">
        <f t="shared" si="0"/>
        <v>2380</v>
      </c>
      <c r="F15" s="240">
        <v>-1082</v>
      </c>
      <c r="G15" s="330">
        <f t="shared" si="1"/>
        <v>1298</v>
      </c>
      <c r="H15" s="119"/>
    </row>
    <row r="16" spans="1:8" s="25" customFormat="1" ht="12.75" customHeight="1">
      <c r="A16" s="28"/>
      <c r="B16" s="184" t="s">
        <v>496</v>
      </c>
      <c r="C16" s="119"/>
      <c r="D16" s="119"/>
      <c r="E16" s="119"/>
      <c r="F16" s="119">
        <v>2000</v>
      </c>
      <c r="G16" s="330">
        <f>SUM(E16:F16)</f>
        <v>2000</v>
      </c>
      <c r="H16" s="119"/>
    </row>
    <row r="17" spans="1:8" s="25" customFormat="1" ht="12.75" customHeight="1">
      <c r="A17" s="28"/>
      <c r="B17" s="184" t="s">
        <v>497</v>
      </c>
      <c r="C17" s="119"/>
      <c r="D17" s="119"/>
      <c r="E17" s="119"/>
      <c r="F17" s="119">
        <v>14000</v>
      </c>
      <c r="G17" s="330">
        <f>SUM(E17:F17)</f>
        <v>14000</v>
      </c>
      <c r="H17" s="119"/>
    </row>
    <row r="18" spans="1:8" ht="12.75" customHeight="1">
      <c r="A18" s="131" t="s">
        <v>279</v>
      </c>
      <c r="B18" s="131"/>
      <c r="C18" s="122">
        <f>SUM(C6:C10)</f>
        <v>264039</v>
      </c>
      <c r="D18" s="122">
        <f>SUM(D6:D17)</f>
        <v>4338</v>
      </c>
      <c r="E18" s="122">
        <f>SUM(C18:D18)</f>
        <v>268377</v>
      </c>
      <c r="F18" s="122">
        <f>SUM(F6:F17)</f>
        <v>45469</v>
      </c>
      <c r="G18" s="331">
        <f>SUM(E18:F18)</f>
        <v>313846</v>
      </c>
      <c r="H18" s="122">
        <f>SUM(H6:H17)</f>
        <v>109940</v>
      </c>
    </row>
    <row r="19" spans="1:8" ht="12.75" customHeight="1">
      <c r="A19" s="373"/>
      <c r="B19" s="374"/>
      <c r="H19" s="2"/>
    </row>
    <row r="20" spans="1:8" ht="12.75" customHeight="1">
      <c r="A20" s="375" t="s">
        <v>87</v>
      </c>
      <c r="B20" s="376"/>
      <c r="C20" s="119"/>
      <c r="D20" s="119"/>
      <c r="E20" s="119"/>
      <c r="F20" s="119"/>
      <c r="G20" s="330"/>
      <c r="H20" s="2"/>
    </row>
    <row r="21" spans="1:8" ht="12.75" customHeight="1">
      <c r="A21" s="375" t="s">
        <v>102</v>
      </c>
      <c r="B21" s="376"/>
      <c r="C21" s="119"/>
      <c r="D21" s="119"/>
      <c r="E21" s="119"/>
      <c r="F21" s="119"/>
      <c r="G21" s="330"/>
      <c r="H21" s="2"/>
    </row>
    <row r="22" spans="1:8" ht="12.75" customHeight="1">
      <c r="A22" s="212"/>
      <c r="B22" s="236" t="s">
        <v>280</v>
      </c>
      <c r="C22" s="119">
        <v>1500</v>
      </c>
      <c r="D22" s="119"/>
      <c r="E22" s="119">
        <f>SUM(C22:D22)</f>
        <v>1500</v>
      </c>
      <c r="F22" s="119">
        <v>578</v>
      </c>
      <c r="G22" s="330">
        <f>SUM(E22:F22)</f>
        <v>2078</v>
      </c>
      <c r="H22" s="2">
        <v>901</v>
      </c>
    </row>
    <row r="23" spans="1:8" ht="12.75">
      <c r="A23" s="212"/>
      <c r="B23" s="236" t="s">
        <v>448</v>
      </c>
      <c r="C23" s="119">
        <v>1200</v>
      </c>
      <c r="D23" s="119"/>
      <c r="E23" s="119">
        <f aca="true" t="shared" si="2" ref="E23:E32">SUM(C23:D23)</f>
        <v>1200</v>
      </c>
      <c r="F23" s="119">
        <v>2299</v>
      </c>
      <c r="G23" s="330">
        <f aca="true" t="shared" si="3" ref="G23:G38">SUM(E23:F23)</f>
        <v>3499</v>
      </c>
      <c r="H23" s="2">
        <v>3499</v>
      </c>
    </row>
    <row r="24" spans="1:8" ht="12.75">
      <c r="A24" s="212"/>
      <c r="B24" s="236" t="s">
        <v>252</v>
      </c>
      <c r="C24" s="119">
        <v>79211</v>
      </c>
      <c r="D24" s="119"/>
      <c r="E24" s="119">
        <f t="shared" si="2"/>
        <v>79211</v>
      </c>
      <c r="F24" s="119">
        <v>-32551</v>
      </c>
      <c r="G24" s="330">
        <f t="shared" si="3"/>
        <v>46660</v>
      </c>
      <c r="H24" s="2">
        <v>39130</v>
      </c>
    </row>
    <row r="25" spans="1:8" ht="25.5">
      <c r="A25" s="212"/>
      <c r="B25" s="236" t="s">
        <v>253</v>
      </c>
      <c r="C25" s="119">
        <v>245789</v>
      </c>
      <c r="D25" s="119"/>
      <c r="E25" s="119">
        <f t="shared" si="2"/>
        <v>245789</v>
      </c>
      <c r="F25" s="119">
        <v>-40000</v>
      </c>
      <c r="G25" s="330">
        <f t="shared" si="3"/>
        <v>205789</v>
      </c>
      <c r="H25" s="2">
        <v>191394</v>
      </c>
    </row>
    <row r="26" spans="1:8" ht="25.5">
      <c r="A26" s="212"/>
      <c r="B26" s="236" t="s">
        <v>254</v>
      </c>
      <c r="C26" s="119">
        <v>213140</v>
      </c>
      <c r="D26" s="119"/>
      <c r="E26" s="119">
        <f t="shared" si="2"/>
        <v>213140</v>
      </c>
      <c r="F26" s="119">
        <v>-40531</v>
      </c>
      <c r="G26" s="330">
        <f t="shared" si="3"/>
        <v>172609</v>
      </c>
      <c r="H26" s="2">
        <v>169490</v>
      </c>
    </row>
    <row r="27" spans="1:8" ht="12.75">
      <c r="A27" s="212"/>
      <c r="B27" s="236" t="s">
        <v>255</v>
      </c>
      <c r="C27" s="119">
        <v>250871</v>
      </c>
      <c r="D27" s="119"/>
      <c r="E27" s="119">
        <f t="shared" si="2"/>
        <v>250871</v>
      </c>
      <c r="F27" s="119"/>
      <c r="G27" s="330">
        <f t="shared" si="3"/>
        <v>250871</v>
      </c>
      <c r="H27" s="2"/>
    </row>
    <row r="28" spans="1:8" ht="12.75">
      <c r="A28" s="212"/>
      <c r="B28" s="236" t="s">
        <v>426</v>
      </c>
      <c r="C28" s="119">
        <v>154421</v>
      </c>
      <c r="D28" s="119">
        <v>4700</v>
      </c>
      <c r="E28" s="119">
        <f t="shared" si="2"/>
        <v>159121</v>
      </c>
      <c r="F28" s="119"/>
      <c r="G28" s="330">
        <f t="shared" si="3"/>
        <v>159121</v>
      </c>
      <c r="H28" s="2">
        <v>16563</v>
      </c>
    </row>
    <row r="29" spans="1:8" ht="12.75">
      <c r="A29" s="212"/>
      <c r="B29" s="236" t="s">
        <v>427</v>
      </c>
      <c r="C29" s="119">
        <v>2000</v>
      </c>
      <c r="D29" s="119"/>
      <c r="E29" s="119">
        <f t="shared" si="2"/>
        <v>2000</v>
      </c>
      <c r="F29" s="119"/>
      <c r="G29" s="330">
        <f t="shared" si="3"/>
        <v>2000</v>
      </c>
      <c r="H29" s="2"/>
    </row>
    <row r="30" spans="1:8" ht="12.75">
      <c r="A30" s="212"/>
      <c r="B30" s="241" t="s">
        <v>473</v>
      </c>
      <c r="C30" s="239"/>
      <c r="D30" s="240">
        <v>2760</v>
      </c>
      <c r="E30" s="119">
        <f t="shared" si="2"/>
        <v>2760</v>
      </c>
      <c r="F30" s="240"/>
      <c r="G30" s="330">
        <f t="shared" si="3"/>
        <v>2760</v>
      </c>
      <c r="H30" s="2"/>
    </row>
    <row r="31" spans="1:8" ht="12.75">
      <c r="A31" s="212"/>
      <c r="B31" s="241" t="s">
        <v>474</v>
      </c>
      <c r="C31" s="239"/>
      <c r="D31" s="240">
        <v>4953</v>
      </c>
      <c r="E31" s="119">
        <f t="shared" si="2"/>
        <v>4953</v>
      </c>
      <c r="F31" s="240"/>
      <c r="G31" s="330">
        <f t="shared" si="3"/>
        <v>4953</v>
      </c>
      <c r="H31" s="2">
        <v>4953</v>
      </c>
    </row>
    <row r="32" spans="1:8" ht="12.75">
      <c r="A32" s="212"/>
      <c r="B32" s="241" t="s">
        <v>475</v>
      </c>
      <c r="C32" s="239"/>
      <c r="D32" s="240">
        <v>137000</v>
      </c>
      <c r="E32" s="119">
        <f t="shared" si="2"/>
        <v>137000</v>
      </c>
      <c r="F32" s="240"/>
      <c r="G32" s="330">
        <f t="shared" si="3"/>
        <v>137000</v>
      </c>
      <c r="H32" s="2">
        <v>3795</v>
      </c>
    </row>
    <row r="33" spans="1:8" ht="12.75">
      <c r="A33" s="212"/>
      <c r="B33" s="238" t="s">
        <v>472</v>
      </c>
      <c r="C33" s="119"/>
      <c r="D33" s="119"/>
      <c r="E33" s="119"/>
      <c r="F33" s="119">
        <v>1082</v>
      </c>
      <c r="G33" s="330">
        <f t="shared" si="3"/>
        <v>1082</v>
      </c>
      <c r="H33" s="2">
        <v>1082</v>
      </c>
    </row>
    <row r="34" spans="1:8" ht="25.5">
      <c r="A34" s="212"/>
      <c r="B34" s="236" t="s">
        <v>498</v>
      </c>
      <c r="C34" s="119"/>
      <c r="D34" s="119"/>
      <c r="E34" s="119"/>
      <c r="F34" s="119">
        <v>134099</v>
      </c>
      <c r="G34" s="330">
        <f t="shared" si="3"/>
        <v>134099</v>
      </c>
      <c r="H34" s="2">
        <v>4445</v>
      </c>
    </row>
    <row r="35" spans="1:8" ht="36">
      <c r="A35" s="212"/>
      <c r="B35" s="238" t="s">
        <v>519</v>
      </c>
      <c r="C35" s="119"/>
      <c r="D35" s="119"/>
      <c r="E35" s="119"/>
      <c r="F35" s="119">
        <v>175</v>
      </c>
      <c r="G35" s="330">
        <f t="shared" si="3"/>
        <v>175</v>
      </c>
      <c r="H35" s="2">
        <v>175</v>
      </c>
    </row>
    <row r="36" spans="1:8" ht="12.75">
      <c r="A36" s="212"/>
      <c r="B36" s="236" t="s">
        <v>499</v>
      </c>
      <c r="C36" s="119"/>
      <c r="D36" s="119"/>
      <c r="E36" s="119"/>
      <c r="F36" s="119">
        <v>15000</v>
      </c>
      <c r="G36" s="330">
        <f t="shared" si="3"/>
        <v>15000</v>
      </c>
      <c r="H36" s="2"/>
    </row>
    <row r="37" spans="1:8" ht="12.75">
      <c r="A37" s="212"/>
      <c r="B37" s="236" t="s">
        <v>500</v>
      </c>
      <c r="C37" s="119"/>
      <c r="D37" s="119"/>
      <c r="E37" s="119"/>
      <c r="F37" s="119">
        <v>5459</v>
      </c>
      <c r="G37" s="330">
        <f t="shared" si="3"/>
        <v>5459</v>
      </c>
      <c r="H37" s="2">
        <v>5459</v>
      </c>
    </row>
    <row r="38" spans="1:8" ht="12.75">
      <c r="A38" s="212"/>
      <c r="B38" s="236" t="s">
        <v>501</v>
      </c>
      <c r="C38" s="119"/>
      <c r="D38" s="119"/>
      <c r="E38" s="119"/>
      <c r="F38" s="119">
        <v>1035</v>
      </c>
      <c r="G38" s="330">
        <f t="shared" si="3"/>
        <v>1035</v>
      </c>
      <c r="H38" s="2">
        <v>1035</v>
      </c>
    </row>
    <row r="39" spans="1:8" ht="12.75">
      <c r="A39" s="212"/>
      <c r="B39" s="236"/>
      <c r="C39" s="119"/>
      <c r="D39" s="119"/>
      <c r="E39" s="119"/>
      <c r="F39" s="119"/>
      <c r="G39" s="330"/>
      <c r="H39" s="2"/>
    </row>
    <row r="40" spans="1:8" ht="12.75">
      <c r="A40" s="212" t="s">
        <v>294</v>
      </c>
      <c r="B40" s="236"/>
      <c r="C40" s="119"/>
      <c r="D40" s="119"/>
      <c r="E40" s="119"/>
      <c r="F40" s="119"/>
      <c r="G40" s="330"/>
      <c r="H40" s="2"/>
    </row>
    <row r="41" spans="1:8" ht="12.75">
      <c r="A41" s="212"/>
      <c r="B41" s="236" t="s">
        <v>295</v>
      </c>
      <c r="C41" s="119">
        <v>395</v>
      </c>
      <c r="D41" s="119">
        <v>0</v>
      </c>
      <c r="E41" s="119">
        <f>SUM(C41:D41)</f>
        <v>395</v>
      </c>
      <c r="F41" s="119">
        <v>109</v>
      </c>
      <c r="G41" s="330">
        <f>SUM(E41:F41)</f>
        <v>504</v>
      </c>
      <c r="H41" s="2">
        <v>436</v>
      </c>
    </row>
    <row r="42" spans="1:8" ht="12.75">
      <c r="A42" s="212" t="s">
        <v>420</v>
      </c>
      <c r="B42" s="236"/>
      <c r="C42" s="119"/>
      <c r="D42" s="119"/>
      <c r="E42" s="119">
        <f>SUM(C42:D42)</f>
        <v>0</v>
      </c>
      <c r="F42" s="119"/>
      <c r="G42" s="330">
        <f>SUM(E42:F42)</f>
        <v>0</v>
      </c>
      <c r="H42" s="2"/>
    </row>
    <row r="43" spans="1:8" ht="12.75">
      <c r="A43" s="212"/>
      <c r="B43" s="178" t="s">
        <v>421</v>
      </c>
      <c r="C43" s="119">
        <v>1000</v>
      </c>
      <c r="D43" s="119"/>
      <c r="E43" s="119">
        <f>SUM(C43:D43)</f>
        <v>1000</v>
      </c>
      <c r="F43" s="119"/>
      <c r="G43" s="330">
        <f>SUM(E43:F43)</f>
        <v>1000</v>
      </c>
      <c r="H43" s="2">
        <v>149</v>
      </c>
    </row>
    <row r="44" spans="1:8" ht="12.75">
      <c r="A44" s="212"/>
      <c r="B44" s="211" t="s">
        <v>770</v>
      </c>
      <c r="C44" s="119"/>
      <c r="D44" s="119"/>
      <c r="E44" s="119"/>
      <c r="F44" s="119"/>
      <c r="G44" s="330"/>
      <c r="H44" s="2">
        <v>330</v>
      </c>
    </row>
    <row r="45" spans="1:8" ht="12.75">
      <c r="A45" s="254" t="s">
        <v>281</v>
      </c>
      <c r="B45" s="254"/>
      <c r="C45" s="122">
        <f>SUM(C22:C44)</f>
        <v>949527</v>
      </c>
      <c r="D45" s="122">
        <f>SUM(D22:D44)</f>
        <v>149413</v>
      </c>
      <c r="E45" s="122">
        <f>SUM(C45:D45)</f>
        <v>1098940</v>
      </c>
      <c r="F45" s="122">
        <f>SUM(F22:F44)</f>
        <v>46754</v>
      </c>
      <c r="G45" s="331">
        <f>SUM(E45:F45)</f>
        <v>1145694</v>
      </c>
      <c r="H45" s="122">
        <f>SUM(H22:H44)</f>
        <v>442836</v>
      </c>
    </row>
    <row r="46" spans="1:8" ht="12.75">
      <c r="A46" s="132" t="s">
        <v>282</v>
      </c>
      <c r="B46" s="132"/>
      <c r="C46" s="133">
        <f>C18+C45</f>
        <v>1213566</v>
      </c>
      <c r="D46" s="133">
        <f>D18+D45</f>
        <v>153751</v>
      </c>
      <c r="E46" s="133">
        <f>E18+E45</f>
        <v>1367317</v>
      </c>
      <c r="F46" s="133">
        <f>F18+F45</f>
        <v>92223</v>
      </c>
      <c r="G46" s="332">
        <f>G18+G45</f>
        <v>1459540</v>
      </c>
      <c r="H46" s="280">
        <f>H45+H18</f>
        <v>552776</v>
      </c>
    </row>
  </sheetData>
  <sheetProtection/>
  <mergeCells count="7">
    <mergeCell ref="A19:B19"/>
    <mergeCell ref="A20:B20"/>
    <mergeCell ref="A21:B21"/>
    <mergeCell ref="A4:B4"/>
    <mergeCell ref="A5:B5"/>
    <mergeCell ref="A1:H1"/>
    <mergeCell ref="A2:H2"/>
  </mergeCells>
  <printOptions/>
  <pageMargins left="0.7" right="0.7" top="0.75" bottom="0.75" header="0.3" footer="0.3"/>
  <pageSetup horizontalDpi="600" verticalDpi="600" orientation="portrait" paperSize="9" scale="72" r:id="rId1"/>
  <headerFooter>
    <oddHeader>&amp;L7. melléklet a  10/2021. (V.27.) önk.rendelethez, 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timar.livia</cp:lastModifiedBy>
  <cp:lastPrinted>2021-06-01T08:25:31Z</cp:lastPrinted>
  <dcterms:created xsi:type="dcterms:W3CDTF">2005-02-03T09:30:35Z</dcterms:created>
  <dcterms:modified xsi:type="dcterms:W3CDTF">2021-06-01T08:31:06Z</dcterms:modified>
  <cp:category/>
  <cp:version/>
  <cp:contentType/>
  <cp:contentStatus/>
</cp:coreProperties>
</file>